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pablo\Desktop\SEC\contabilidad regulatoria\COSTOS 2020\RES_EXENTA\ANEXOS\"/>
    </mc:Choice>
  </mc:AlternateContent>
  <xr:revisionPtr revIDLastSave="0" documentId="13_ncr:1_{1C9B1036-3E22-4C95-9508-8CD9A90A18CC}" xr6:coauthVersionLast="47" xr6:coauthVersionMax="47" xr10:uidLastSave="{00000000-0000-0000-0000-000000000000}"/>
  <bookViews>
    <workbookView xWindow="-110" yWindow="-110" windowWidth="19420" windowHeight="10420" activeTab="1" xr2:uid="{7A6793F3-50A1-48DE-9F28-199B8237E31C}"/>
  </bookViews>
  <sheets>
    <sheet name="Res Ajuste Servicios" sheetId="2" r:id="rId1"/>
    <sheet name="Ajuste Descripción cta" sheetId="3" r:id="rId2"/>
    <sheet name="Ctas Servicios" sheetId="4" r:id="rId3"/>
    <sheet name="Beneficios Médicos" sheetId="5" r:id="rId4"/>
    <sheet name="Viáticos" sheetId="6" r:id="rId5"/>
    <sheet name="Actividades de Esparcimiento" sheetId="7" r:id="rId6"/>
  </sheets>
  <externalReferences>
    <externalReference r:id="rId7"/>
    <externalReference r:id="rId8"/>
  </externalReferences>
  <definedNames>
    <definedName name="_xlnm._FilterDatabase" localSheetId="5" hidden="1">'Actividades de Esparcimiento'!$A$1:$K$21</definedName>
    <definedName name="_xlnm._FilterDatabase" localSheetId="3" hidden="1">'Beneficios Médicos'!$M$2:$AD$27</definedName>
    <definedName name="_xlnm._FilterDatabase" localSheetId="4" hidden="1">Viáticos!$A$1:$K$106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3" l="1"/>
  <c r="G28" i="2"/>
  <c r="G27" i="2"/>
  <c r="G26" i="2"/>
  <c r="G25" i="2"/>
  <c r="G24" i="2"/>
  <c r="G23" i="2"/>
  <c r="G22" i="2"/>
  <c r="G21" i="2"/>
  <c r="G20" i="2"/>
  <c r="G19" i="2"/>
  <c r="G18" i="2"/>
  <c r="G17" i="2"/>
  <c r="G16" i="2"/>
  <c r="G15" i="2"/>
  <c r="G14" i="2"/>
  <c r="G13" i="2"/>
  <c r="G12" i="2"/>
  <c r="G11" i="2"/>
  <c r="G10" i="2"/>
  <c r="G9" i="2"/>
  <c r="G8" i="2"/>
  <c r="G7" i="2"/>
  <c r="G6" i="2"/>
  <c r="G5" i="2"/>
  <c r="G4" i="2"/>
  <c r="D28" i="2"/>
  <c r="E28" i="2"/>
  <c r="F28" i="2"/>
  <c r="F5" i="2"/>
  <c r="F6" i="2"/>
  <c r="F7" i="2"/>
  <c r="F8" i="2"/>
  <c r="F9" i="2"/>
  <c r="F10" i="2"/>
  <c r="F11" i="2"/>
  <c r="F12" i="2"/>
  <c r="F13" i="2"/>
  <c r="F14" i="2"/>
  <c r="F15" i="2"/>
  <c r="F16" i="2"/>
  <c r="F17" i="2"/>
  <c r="F18" i="2"/>
  <c r="F19" i="2"/>
  <c r="F20" i="2"/>
  <c r="F21" i="2"/>
  <c r="F22" i="2"/>
  <c r="F23" i="2"/>
  <c r="F24" i="2"/>
  <c r="F25" i="2"/>
  <c r="F26" i="2"/>
  <c r="F27" i="2"/>
  <c r="F4" i="2"/>
  <c r="D29" i="2"/>
  <c r="T31" i="7" l="1"/>
  <c r="Z26" i="7"/>
  <c r="Y26" i="7"/>
  <c r="X26" i="7"/>
  <c r="Q26" i="7"/>
  <c r="P26" i="7"/>
  <c r="O26" i="7"/>
  <c r="Z25" i="7"/>
  <c r="Y25" i="7"/>
  <c r="Q25" i="7"/>
  <c r="P25" i="7"/>
  <c r="O25" i="7"/>
  <c r="Z24" i="7"/>
  <c r="Y24" i="7"/>
  <c r="X24" i="7"/>
  <c r="Q24" i="7"/>
  <c r="P24" i="7"/>
  <c r="O24" i="7"/>
  <c r="R24" i="7" s="1"/>
  <c r="Z23" i="7"/>
  <c r="Y23" i="7"/>
  <c r="X23" i="7"/>
  <c r="Q23" i="7"/>
  <c r="P23" i="7"/>
  <c r="O23" i="7"/>
  <c r="R23" i="7" s="1"/>
  <c r="Z22" i="7"/>
  <c r="Y22" i="7"/>
  <c r="X22" i="7"/>
  <c r="Q22" i="7"/>
  <c r="P22" i="7"/>
  <c r="O22" i="7"/>
  <c r="Z21" i="7"/>
  <c r="Y21" i="7"/>
  <c r="X21" i="7"/>
  <c r="Q21" i="7"/>
  <c r="P21" i="7"/>
  <c r="O21" i="7"/>
  <c r="Z20" i="7"/>
  <c r="Y20" i="7"/>
  <c r="X20" i="7"/>
  <c r="Q20" i="7"/>
  <c r="P20" i="7"/>
  <c r="O20" i="7"/>
  <c r="Z19" i="7"/>
  <c r="Y19" i="7"/>
  <c r="X19" i="7"/>
  <c r="Q19" i="7"/>
  <c r="P19" i="7"/>
  <c r="O19" i="7"/>
  <c r="R19" i="7" s="1"/>
  <c r="W19" i="7" s="1"/>
  <c r="Z18" i="7"/>
  <c r="Y18" i="7"/>
  <c r="X18" i="7"/>
  <c r="Q18" i="7"/>
  <c r="P18" i="7"/>
  <c r="O18" i="7"/>
  <c r="Z17" i="7"/>
  <c r="Y17" i="7"/>
  <c r="X17" i="7"/>
  <c r="Q17" i="7"/>
  <c r="P17" i="7"/>
  <c r="O17" i="7"/>
  <c r="Z16" i="7"/>
  <c r="Y16" i="7"/>
  <c r="X16" i="7"/>
  <c r="Q16" i="7"/>
  <c r="P16" i="7"/>
  <c r="O16" i="7"/>
  <c r="Z15" i="7"/>
  <c r="Y15" i="7"/>
  <c r="Q15" i="7"/>
  <c r="P15" i="7"/>
  <c r="O15" i="7"/>
  <c r="Z14" i="7"/>
  <c r="Y14" i="7"/>
  <c r="Q14" i="7"/>
  <c r="P14" i="7"/>
  <c r="O14" i="7"/>
  <c r="Z13" i="7"/>
  <c r="Y13" i="7"/>
  <c r="Q13" i="7"/>
  <c r="P13" i="7"/>
  <c r="O13" i="7"/>
  <c r="R13" i="7" s="1"/>
  <c r="Z12" i="7"/>
  <c r="Y12" i="7"/>
  <c r="Q12" i="7"/>
  <c r="P12" i="7"/>
  <c r="O12" i="7"/>
  <c r="Z11" i="7"/>
  <c r="Y11" i="7"/>
  <c r="X11" i="7"/>
  <c r="Q11" i="7"/>
  <c r="P11" i="7"/>
  <c r="O11" i="7"/>
  <c r="Z10" i="7"/>
  <c r="Y10" i="7"/>
  <c r="Q10" i="7"/>
  <c r="P10" i="7"/>
  <c r="O10" i="7"/>
  <c r="Z9" i="7"/>
  <c r="Y9" i="7"/>
  <c r="X9" i="7"/>
  <c r="Q9" i="7"/>
  <c r="P9" i="7"/>
  <c r="O9" i="7"/>
  <c r="Z8" i="7"/>
  <c r="Y8" i="7"/>
  <c r="X8" i="7"/>
  <c r="Q8" i="7"/>
  <c r="P8" i="7"/>
  <c r="O8" i="7"/>
  <c r="I8" i="7"/>
  <c r="H8" i="7" s="1"/>
  <c r="X25" i="7" s="1"/>
  <c r="Z7" i="7"/>
  <c r="Y7" i="7"/>
  <c r="X7" i="7"/>
  <c r="Q7" i="7"/>
  <c r="P7" i="7"/>
  <c r="O7" i="7"/>
  <c r="R7" i="7" s="1"/>
  <c r="I7" i="7"/>
  <c r="H7" i="7" s="1"/>
  <c r="Z6" i="7"/>
  <c r="Y6" i="7"/>
  <c r="X6" i="7"/>
  <c r="Q6" i="7"/>
  <c r="P6" i="7"/>
  <c r="O6" i="7"/>
  <c r="I6" i="7"/>
  <c r="H6" i="7" s="1"/>
  <c r="Z5" i="7"/>
  <c r="Y5" i="7"/>
  <c r="X5" i="7"/>
  <c r="Q5" i="7"/>
  <c r="P5" i="7"/>
  <c r="O5" i="7"/>
  <c r="R5" i="7" s="1"/>
  <c r="I5" i="7"/>
  <c r="H5" i="7" s="1"/>
  <c r="Z4" i="7"/>
  <c r="Y4" i="7"/>
  <c r="X4" i="7"/>
  <c r="Q4" i="7"/>
  <c r="P4" i="7"/>
  <c r="O4" i="7"/>
  <c r="I4" i="7"/>
  <c r="H4" i="7" s="1"/>
  <c r="Z3" i="7"/>
  <c r="Y3" i="7"/>
  <c r="X3" i="7"/>
  <c r="Q3" i="7"/>
  <c r="P3" i="7"/>
  <c r="O3" i="7"/>
  <c r="O27" i="7" s="1"/>
  <c r="I3" i="7"/>
  <c r="H3" i="7" s="1"/>
  <c r="I2" i="7"/>
  <c r="H2" i="7" s="1"/>
  <c r="X10" i="7" s="1"/>
  <c r="H106" i="6"/>
  <c r="H105" i="6"/>
  <c r="H104" i="6"/>
  <c r="H103" i="6"/>
  <c r="H102" i="6"/>
  <c r="Z20" i="6" s="1"/>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58" i="6"/>
  <c r="H57" i="6"/>
  <c r="H56" i="6"/>
  <c r="H55" i="6"/>
  <c r="H54" i="6"/>
  <c r="H53" i="6"/>
  <c r="H52" i="6"/>
  <c r="H51" i="6"/>
  <c r="H50" i="6"/>
  <c r="H49" i="6"/>
  <c r="H48" i="6"/>
  <c r="H47" i="6"/>
  <c r="H46" i="6"/>
  <c r="Y5" i="6" s="1"/>
  <c r="H45" i="6"/>
  <c r="H44" i="6"/>
  <c r="H43" i="6"/>
  <c r="H42" i="6"/>
  <c r="H41" i="6"/>
  <c r="H40" i="6"/>
  <c r="H39" i="6"/>
  <c r="H38" i="6"/>
  <c r="H37" i="6"/>
  <c r="H36" i="6"/>
  <c r="H35" i="6"/>
  <c r="H34" i="6"/>
  <c r="H33" i="6"/>
  <c r="H32" i="6"/>
  <c r="H31" i="6"/>
  <c r="H30" i="6"/>
  <c r="H29" i="6"/>
  <c r="H28" i="6"/>
  <c r="H27" i="6"/>
  <c r="Z26" i="6"/>
  <c r="AC26" i="6" s="1"/>
  <c r="Y26" i="6"/>
  <c r="AB26" i="6" s="1"/>
  <c r="X26" i="6"/>
  <c r="R26" i="6"/>
  <c r="W26" i="6" s="1"/>
  <c r="Q26" i="6"/>
  <c r="P26" i="6"/>
  <c r="O26" i="6"/>
  <c r="H26" i="6"/>
  <c r="Z25" i="6"/>
  <c r="Y25" i="6"/>
  <c r="X25" i="6"/>
  <c r="Q25" i="6"/>
  <c r="P25" i="6"/>
  <c r="R25" i="6" s="1"/>
  <c r="O25" i="6"/>
  <c r="H25" i="6"/>
  <c r="Z24" i="6"/>
  <c r="Y24" i="6"/>
  <c r="Q24" i="6"/>
  <c r="R24" i="6" s="1"/>
  <c r="P24" i="6"/>
  <c r="O24" i="6"/>
  <c r="H24" i="6"/>
  <c r="Z23" i="6"/>
  <c r="Y23" i="6"/>
  <c r="X23" i="6"/>
  <c r="Q23" i="6"/>
  <c r="P23" i="6"/>
  <c r="O23" i="6"/>
  <c r="R23" i="6" s="1"/>
  <c r="H23" i="6"/>
  <c r="Z22" i="6"/>
  <c r="Y22" i="6"/>
  <c r="X22" i="6"/>
  <c r="R22" i="6"/>
  <c r="Q22" i="6"/>
  <c r="P22" i="6"/>
  <c r="O22" i="6"/>
  <c r="H22" i="6"/>
  <c r="Z21" i="6"/>
  <c r="Y21" i="6"/>
  <c r="X21" i="6"/>
  <c r="Q21" i="6"/>
  <c r="P21" i="6"/>
  <c r="O21" i="6"/>
  <c r="R21" i="6" s="1"/>
  <c r="H21" i="6"/>
  <c r="Q20" i="6"/>
  <c r="P20" i="6"/>
  <c r="O20" i="6"/>
  <c r="R20" i="6" s="1"/>
  <c r="H20" i="6"/>
  <c r="Z19" i="6"/>
  <c r="Y19" i="6"/>
  <c r="Q19" i="6"/>
  <c r="P19" i="6"/>
  <c r="O19" i="6"/>
  <c r="R19" i="6" s="1"/>
  <c r="Z18" i="6"/>
  <c r="Y18" i="6"/>
  <c r="Q18" i="6"/>
  <c r="P18" i="6"/>
  <c r="O18" i="6"/>
  <c r="R18" i="6" s="1"/>
  <c r="Z17" i="6"/>
  <c r="Y17" i="6"/>
  <c r="X17" i="6"/>
  <c r="R17" i="6"/>
  <c r="Q17" i="6"/>
  <c r="P17" i="6"/>
  <c r="O17" i="6"/>
  <c r="Z16" i="6"/>
  <c r="Y16" i="6"/>
  <c r="X16" i="6"/>
  <c r="Q16" i="6"/>
  <c r="P16" i="6"/>
  <c r="R16" i="6" s="1"/>
  <c r="O16" i="6"/>
  <c r="I16" i="6"/>
  <c r="H16" i="6"/>
  <c r="Z15" i="6"/>
  <c r="Y15" i="6"/>
  <c r="Q15" i="6"/>
  <c r="P15" i="6"/>
  <c r="O15" i="6"/>
  <c r="R15" i="6" s="1"/>
  <c r="I15" i="6"/>
  <c r="H15" i="6" s="1"/>
  <c r="Z14" i="6"/>
  <c r="Y14" i="6"/>
  <c r="X14" i="6"/>
  <c r="Q14" i="6"/>
  <c r="P14" i="6"/>
  <c r="O14" i="6"/>
  <c r="R14" i="6" s="1"/>
  <c r="I14" i="6"/>
  <c r="H14" i="6" s="1"/>
  <c r="Z13" i="6"/>
  <c r="Y13" i="6"/>
  <c r="X13" i="6"/>
  <c r="R13" i="6"/>
  <c r="Q13" i="6"/>
  <c r="P13" i="6"/>
  <c r="O13" i="6"/>
  <c r="I13" i="6"/>
  <c r="H13" i="6" s="1"/>
  <c r="Z12" i="6"/>
  <c r="Y12" i="6"/>
  <c r="X12" i="6"/>
  <c r="Q12" i="6"/>
  <c r="P12" i="6"/>
  <c r="O12" i="6"/>
  <c r="R12" i="6" s="1"/>
  <c r="I12" i="6"/>
  <c r="H12" i="6" s="1"/>
  <c r="Z11" i="6"/>
  <c r="Y11" i="6"/>
  <c r="X11" i="6"/>
  <c r="R11" i="6"/>
  <c r="Q11" i="6"/>
  <c r="P11" i="6"/>
  <c r="O11" i="6"/>
  <c r="I11" i="6"/>
  <c r="H11" i="6"/>
  <c r="Z10" i="6"/>
  <c r="Y10" i="6"/>
  <c r="Q10" i="6"/>
  <c r="P10" i="6"/>
  <c r="R10" i="6" s="1"/>
  <c r="O10" i="6"/>
  <c r="I10" i="6"/>
  <c r="H10" i="6" s="1"/>
  <c r="Z9" i="6"/>
  <c r="Y9" i="6"/>
  <c r="X9" i="6"/>
  <c r="Q9" i="6"/>
  <c r="P9" i="6"/>
  <c r="O9" i="6"/>
  <c r="R9" i="6" s="1"/>
  <c r="I9" i="6"/>
  <c r="H9" i="6" s="1"/>
  <c r="Z8" i="6"/>
  <c r="Y8" i="6"/>
  <c r="X8" i="6"/>
  <c r="Q8" i="6"/>
  <c r="P8" i="6"/>
  <c r="R8" i="6" s="1"/>
  <c r="O8" i="6"/>
  <c r="I8" i="6"/>
  <c r="H8" i="6" s="1"/>
  <c r="Z7" i="6"/>
  <c r="Y7" i="6"/>
  <c r="X7" i="6"/>
  <c r="U7" i="6"/>
  <c r="Q7" i="6"/>
  <c r="P7" i="6"/>
  <c r="O7" i="6"/>
  <c r="R7" i="6" s="1"/>
  <c r="I7" i="6"/>
  <c r="H7" i="6" s="1"/>
  <c r="Z6" i="6"/>
  <c r="Y6" i="6"/>
  <c r="X6" i="6"/>
  <c r="Q6" i="6"/>
  <c r="P6" i="6"/>
  <c r="O6" i="6"/>
  <c r="I6" i="6"/>
  <c r="H6" i="6" s="1"/>
  <c r="Z5" i="6"/>
  <c r="R5" i="6"/>
  <c r="Q5" i="6"/>
  <c r="P5" i="6"/>
  <c r="O5" i="6"/>
  <c r="I5" i="6"/>
  <c r="H5" i="6" s="1"/>
  <c r="Z4" i="6"/>
  <c r="Y4" i="6"/>
  <c r="X4" i="6"/>
  <c r="Q4" i="6"/>
  <c r="P4" i="6"/>
  <c r="O4" i="6"/>
  <c r="R4" i="6" s="1"/>
  <c r="I4" i="6"/>
  <c r="H4" i="6" s="1"/>
  <c r="Z3" i="6"/>
  <c r="Y3" i="6"/>
  <c r="Q3" i="6"/>
  <c r="P3" i="6"/>
  <c r="P27" i="6" s="1"/>
  <c r="O3" i="6"/>
  <c r="I3" i="6"/>
  <c r="H3" i="6"/>
  <c r="I2" i="6"/>
  <c r="H2" i="6"/>
  <c r="X10" i="6" s="1"/>
  <c r="Z26" i="5"/>
  <c r="Y26" i="5"/>
  <c r="X26" i="5"/>
  <c r="Q26" i="5"/>
  <c r="P26" i="5"/>
  <c r="O26" i="5"/>
  <c r="H26" i="5"/>
  <c r="Z25" i="5"/>
  <c r="Y25" i="5"/>
  <c r="Q25" i="5"/>
  <c r="P25" i="5"/>
  <c r="O25" i="5"/>
  <c r="R25" i="5" s="1"/>
  <c r="H25" i="5"/>
  <c r="Z24" i="5"/>
  <c r="Y24" i="5"/>
  <c r="X24" i="5"/>
  <c r="Q24" i="5"/>
  <c r="P24" i="5"/>
  <c r="O24" i="5"/>
  <c r="H24" i="5"/>
  <c r="Z23" i="5"/>
  <c r="Y23" i="5"/>
  <c r="X23" i="5"/>
  <c r="Q23" i="5"/>
  <c r="P23" i="5"/>
  <c r="O23" i="5"/>
  <c r="Z22" i="5"/>
  <c r="Y22" i="5"/>
  <c r="X22" i="5"/>
  <c r="Q22" i="5"/>
  <c r="P22" i="5"/>
  <c r="O22" i="5"/>
  <c r="Z21" i="5"/>
  <c r="Y21" i="5"/>
  <c r="X21" i="5"/>
  <c r="Q21" i="5"/>
  <c r="P21" i="5"/>
  <c r="O21" i="5"/>
  <c r="Z20" i="5"/>
  <c r="Y20" i="5"/>
  <c r="X20" i="5"/>
  <c r="Q20" i="5"/>
  <c r="P20" i="5"/>
  <c r="O20" i="5"/>
  <c r="Z19" i="5"/>
  <c r="Y19" i="5"/>
  <c r="X19" i="5"/>
  <c r="Q19" i="5"/>
  <c r="P19" i="5"/>
  <c r="O19" i="5"/>
  <c r="H19" i="5"/>
  <c r="Z18" i="5"/>
  <c r="Y18" i="5"/>
  <c r="X18" i="5"/>
  <c r="Q18" i="5"/>
  <c r="P18" i="5"/>
  <c r="O18" i="5"/>
  <c r="H18" i="5"/>
  <c r="Z17" i="5"/>
  <c r="Y17" i="5"/>
  <c r="X17" i="5"/>
  <c r="Q17" i="5"/>
  <c r="P17" i="5"/>
  <c r="O17" i="5"/>
  <c r="H17" i="5"/>
  <c r="Z16" i="5"/>
  <c r="Y16" i="5"/>
  <c r="X16" i="5"/>
  <c r="Q16" i="5"/>
  <c r="P16" i="5"/>
  <c r="O16" i="5"/>
  <c r="Z15" i="5"/>
  <c r="Y15" i="5"/>
  <c r="Q15" i="5"/>
  <c r="P15" i="5"/>
  <c r="O15" i="5"/>
  <c r="Z14" i="5"/>
  <c r="Y14" i="5"/>
  <c r="Q14" i="5"/>
  <c r="P14" i="5"/>
  <c r="O14" i="5"/>
  <c r="Z13" i="5"/>
  <c r="Y13" i="5"/>
  <c r="Q13" i="5"/>
  <c r="P13" i="5"/>
  <c r="O13" i="5"/>
  <c r="I13" i="5"/>
  <c r="H13" i="5" s="1"/>
  <c r="Z12" i="5"/>
  <c r="Y12" i="5"/>
  <c r="Q12" i="5"/>
  <c r="P12" i="5"/>
  <c r="O12" i="5"/>
  <c r="I12" i="5"/>
  <c r="H12" i="5"/>
  <c r="Z11" i="5"/>
  <c r="Y11" i="5"/>
  <c r="X11" i="5"/>
  <c r="Q11" i="5"/>
  <c r="P11" i="5"/>
  <c r="O11" i="5"/>
  <c r="I11" i="5"/>
  <c r="H11" i="5" s="1"/>
  <c r="Z10" i="5"/>
  <c r="Y10" i="5"/>
  <c r="Q10" i="5"/>
  <c r="P10" i="5"/>
  <c r="O10" i="5"/>
  <c r="I10" i="5"/>
  <c r="H10" i="5" s="1"/>
  <c r="Z9" i="5"/>
  <c r="Y9" i="5"/>
  <c r="X9" i="5"/>
  <c r="Q9" i="5"/>
  <c r="P9" i="5"/>
  <c r="O9" i="5"/>
  <c r="I9" i="5"/>
  <c r="H9" i="5" s="1"/>
  <c r="Z8" i="5"/>
  <c r="Y8" i="5"/>
  <c r="X8" i="5"/>
  <c r="Q8" i="5"/>
  <c r="P8" i="5"/>
  <c r="O8" i="5"/>
  <c r="I8" i="5"/>
  <c r="H8" i="5"/>
  <c r="X14" i="5" s="1"/>
  <c r="Z7" i="5"/>
  <c r="Y7" i="5"/>
  <c r="Q7" i="5"/>
  <c r="P7" i="5"/>
  <c r="O7" i="5"/>
  <c r="I7" i="5"/>
  <c r="H7" i="5" s="1"/>
  <c r="X13" i="5" s="1"/>
  <c r="Z6" i="5"/>
  <c r="Y6" i="5"/>
  <c r="Q6" i="5"/>
  <c r="P6" i="5"/>
  <c r="O6" i="5"/>
  <c r="I6" i="5"/>
  <c r="H6" i="5"/>
  <c r="Z5" i="5"/>
  <c r="Y5" i="5"/>
  <c r="Q5" i="5"/>
  <c r="P5" i="5"/>
  <c r="O5" i="5"/>
  <c r="I5" i="5"/>
  <c r="H5" i="5" s="1"/>
  <c r="Z4" i="5"/>
  <c r="Y4" i="5"/>
  <c r="X4" i="5"/>
  <c r="Q4" i="5"/>
  <c r="P4" i="5"/>
  <c r="O4" i="5"/>
  <c r="I4" i="5"/>
  <c r="H4" i="5"/>
  <c r="Z3" i="5"/>
  <c r="Y3" i="5"/>
  <c r="Q3" i="5"/>
  <c r="P3" i="5"/>
  <c r="O3" i="5"/>
  <c r="R3" i="5" s="1"/>
  <c r="T3" i="5" s="1"/>
  <c r="I3" i="5"/>
  <c r="H3" i="5" s="1"/>
  <c r="I2" i="5"/>
  <c r="H2" i="5"/>
  <c r="X6" i="5" s="1"/>
  <c r="F26" i="4"/>
  <c r="E26" i="4"/>
  <c r="D26" i="4"/>
  <c r="F25" i="4"/>
  <c r="E25" i="4"/>
  <c r="D25" i="4"/>
  <c r="F24" i="4"/>
  <c r="E24" i="4"/>
  <c r="G24" i="4" s="1"/>
  <c r="D24" i="4"/>
  <c r="F23" i="4"/>
  <c r="E23" i="4"/>
  <c r="D23" i="4"/>
  <c r="F22" i="4"/>
  <c r="E22" i="4"/>
  <c r="D22" i="4"/>
  <c r="F21" i="4"/>
  <c r="E21" i="4"/>
  <c r="D21" i="4"/>
  <c r="F20" i="4"/>
  <c r="E20" i="4"/>
  <c r="D20" i="4"/>
  <c r="F19" i="4"/>
  <c r="E19" i="4"/>
  <c r="D19" i="4"/>
  <c r="F18" i="4"/>
  <c r="E18" i="4"/>
  <c r="D18" i="4"/>
  <c r="F17" i="4"/>
  <c r="E17" i="4"/>
  <c r="D17" i="4"/>
  <c r="F16" i="4"/>
  <c r="E16" i="4"/>
  <c r="D16" i="4"/>
  <c r="F15" i="4"/>
  <c r="E15" i="4"/>
  <c r="D15" i="4"/>
  <c r="F14" i="4"/>
  <c r="E14" i="4"/>
  <c r="G14" i="4" s="1"/>
  <c r="D14" i="4"/>
  <c r="F13" i="4"/>
  <c r="E13" i="4"/>
  <c r="D13" i="4"/>
  <c r="F12" i="4"/>
  <c r="E12" i="4"/>
  <c r="D12" i="4"/>
  <c r="F11" i="4"/>
  <c r="E11" i="4"/>
  <c r="D11" i="4"/>
  <c r="F10" i="4"/>
  <c r="E10" i="4"/>
  <c r="D10" i="4"/>
  <c r="F9" i="4"/>
  <c r="E9" i="4"/>
  <c r="D9" i="4"/>
  <c r="F8" i="4"/>
  <c r="E8" i="4"/>
  <c r="D8" i="4"/>
  <c r="F7" i="4"/>
  <c r="E7" i="4"/>
  <c r="D7" i="4"/>
  <c r="F6" i="4"/>
  <c r="E6" i="4"/>
  <c r="G6" i="4" s="1"/>
  <c r="D6" i="4"/>
  <c r="F5" i="4"/>
  <c r="E5" i="4"/>
  <c r="D5" i="4"/>
  <c r="F4" i="4"/>
  <c r="E4" i="4"/>
  <c r="D4" i="4"/>
  <c r="F3" i="4"/>
  <c r="E3" i="4"/>
  <c r="D3" i="4"/>
  <c r="F2" i="4"/>
  <c r="E2" i="4"/>
  <c r="D2" i="4"/>
  <c r="G25" i="4" l="1"/>
  <c r="X3" i="6"/>
  <c r="AA26" i="6"/>
  <c r="G7" i="4"/>
  <c r="G15" i="4"/>
  <c r="G23" i="4"/>
  <c r="G13" i="4"/>
  <c r="G9" i="4"/>
  <c r="G5" i="4"/>
  <c r="G8" i="4"/>
  <c r="G16" i="4"/>
  <c r="G3" i="4"/>
  <c r="G11" i="4"/>
  <c r="G19" i="4"/>
  <c r="G22" i="4"/>
  <c r="G17" i="4"/>
  <c r="G4" i="4"/>
  <c r="G12" i="4"/>
  <c r="G20" i="4"/>
  <c r="G2" i="4"/>
  <c r="G10" i="4"/>
  <c r="G18" i="4"/>
  <c r="G26" i="4"/>
  <c r="R26" i="7"/>
  <c r="R11" i="7"/>
  <c r="W11" i="7" s="1"/>
  <c r="AB11" i="7" s="1"/>
  <c r="R14" i="7"/>
  <c r="T14" i="7" s="1"/>
  <c r="R17" i="7"/>
  <c r="W17" i="7" s="1"/>
  <c r="AC17" i="7" s="1"/>
  <c r="R18" i="7"/>
  <c r="W18" i="7" s="1"/>
  <c r="R25" i="7"/>
  <c r="T25" i="7" s="1"/>
  <c r="Q27" i="7"/>
  <c r="Y27" i="7"/>
  <c r="R9" i="7"/>
  <c r="R10" i="7"/>
  <c r="T10" i="7" s="1"/>
  <c r="R16" i="7"/>
  <c r="U16" i="7" s="1"/>
  <c r="R21" i="7"/>
  <c r="U21" i="7" s="1"/>
  <c r="R22" i="7"/>
  <c r="W22" i="7" s="1"/>
  <c r="Z27" i="7"/>
  <c r="R15" i="7"/>
  <c r="R8" i="7"/>
  <c r="U8" i="7" s="1"/>
  <c r="R6" i="7"/>
  <c r="T6" i="7" s="1"/>
  <c r="R12" i="7"/>
  <c r="T12" i="7" s="1"/>
  <c r="R20" i="7"/>
  <c r="V20" i="7" s="1"/>
  <c r="P27" i="7"/>
  <c r="R4" i="7"/>
  <c r="V4" i="7" s="1"/>
  <c r="AA11" i="7"/>
  <c r="AB19" i="7"/>
  <c r="AA19" i="7"/>
  <c r="W26" i="7"/>
  <c r="AA26" i="7" s="1"/>
  <c r="V26" i="7"/>
  <c r="U26" i="7"/>
  <c r="T26" i="7"/>
  <c r="T13" i="7"/>
  <c r="X14" i="7"/>
  <c r="AC11" i="7"/>
  <c r="T15" i="7"/>
  <c r="AC19" i="7"/>
  <c r="T21" i="7"/>
  <c r="X13" i="7"/>
  <c r="V5" i="7"/>
  <c r="W5" i="7"/>
  <c r="AB5" i="7" s="1"/>
  <c r="U5" i="7"/>
  <c r="T5" i="7"/>
  <c r="U7" i="7"/>
  <c r="T7" i="7"/>
  <c r="W7" i="7"/>
  <c r="AB7" i="7" s="1"/>
  <c r="V7" i="7"/>
  <c r="AB26" i="7"/>
  <c r="T9" i="7"/>
  <c r="V16" i="7"/>
  <c r="V22" i="7"/>
  <c r="U22" i="7"/>
  <c r="T22" i="7"/>
  <c r="X12" i="7"/>
  <c r="W8" i="7"/>
  <c r="V8" i="7"/>
  <c r="W24" i="7"/>
  <c r="V24" i="7"/>
  <c r="U24" i="7"/>
  <c r="T24" i="7"/>
  <c r="AC26" i="7"/>
  <c r="R3" i="7"/>
  <c r="X15" i="7"/>
  <c r="T19" i="7"/>
  <c r="T23" i="7"/>
  <c r="U11" i="7"/>
  <c r="U19" i="7"/>
  <c r="V19" i="7"/>
  <c r="T5" i="6"/>
  <c r="W9" i="6"/>
  <c r="AA9" i="6" s="1"/>
  <c r="V9" i="6"/>
  <c r="U9" i="6"/>
  <c r="T9" i="6"/>
  <c r="T21" i="6"/>
  <c r="T24" i="6"/>
  <c r="AB25" i="6"/>
  <c r="X18" i="6"/>
  <c r="AA7" i="6"/>
  <c r="O27" i="6"/>
  <c r="X19" i="6"/>
  <c r="T20" i="6"/>
  <c r="Q27" i="6"/>
  <c r="AC9" i="6"/>
  <c r="X5" i="6"/>
  <c r="T15" i="6"/>
  <c r="W16" i="6"/>
  <c r="V16" i="6"/>
  <c r="U16" i="6"/>
  <c r="T16" i="6"/>
  <c r="W25" i="6"/>
  <c r="U25" i="6"/>
  <c r="V25" i="6"/>
  <c r="T25" i="6"/>
  <c r="T4" i="6"/>
  <c r="X24" i="6"/>
  <c r="R3" i="6"/>
  <c r="R6" i="6"/>
  <c r="T7" i="6"/>
  <c r="W7" i="6"/>
  <c r="V7" i="6"/>
  <c r="T14" i="6"/>
  <c r="T19" i="6"/>
  <c r="AD26" i="6"/>
  <c r="T12" i="6"/>
  <c r="W23" i="6"/>
  <c r="AC23" i="6" s="1"/>
  <c r="V23" i="6"/>
  <c r="U23" i="6"/>
  <c r="T23" i="6"/>
  <c r="W8" i="6"/>
  <c r="V8" i="6"/>
  <c r="T8" i="6"/>
  <c r="U8" i="6"/>
  <c r="T10" i="6"/>
  <c r="AC16" i="6"/>
  <c r="T18" i="6"/>
  <c r="T13" i="6"/>
  <c r="T11" i="6"/>
  <c r="X15" i="6"/>
  <c r="T17" i="6"/>
  <c r="X20" i="6"/>
  <c r="T22" i="6"/>
  <c r="T26" i="6"/>
  <c r="Z27" i="6"/>
  <c r="Y20" i="6"/>
  <c r="U26" i="6"/>
  <c r="V26" i="6"/>
  <c r="R26" i="5"/>
  <c r="W26" i="5" s="1"/>
  <c r="R7" i="5"/>
  <c r="T7" i="5" s="1"/>
  <c r="R12" i="5"/>
  <c r="T12" i="5" s="1"/>
  <c r="R20" i="5"/>
  <c r="W20" i="5" s="1"/>
  <c r="AA20" i="5" s="1"/>
  <c r="R10" i="5"/>
  <c r="T10" i="5" s="1"/>
  <c r="R11" i="5"/>
  <c r="W11" i="5" s="1"/>
  <c r="R14" i="5"/>
  <c r="T14" i="5" s="1"/>
  <c r="R19" i="5"/>
  <c r="W19" i="5" s="1"/>
  <c r="AB19" i="5" s="1"/>
  <c r="V20" i="5"/>
  <c r="V11" i="5"/>
  <c r="P27" i="5"/>
  <c r="R13" i="5"/>
  <c r="T13" i="5" s="1"/>
  <c r="R16" i="5"/>
  <c r="V16" i="5" s="1"/>
  <c r="Q27" i="5"/>
  <c r="R4" i="5"/>
  <c r="W4" i="5" s="1"/>
  <c r="R22" i="5"/>
  <c r="V22" i="5" s="1"/>
  <c r="Y27" i="5"/>
  <c r="R21" i="5"/>
  <c r="U21" i="5" s="1"/>
  <c r="R15" i="5"/>
  <c r="T15" i="5" s="1"/>
  <c r="Z27" i="5"/>
  <c r="R8" i="5"/>
  <c r="V8" i="5" s="1"/>
  <c r="R9" i="5"/>
  <c r="T9" i="5" s="1"/>
  <c r="R5" i="5"/>
  <c r="R27" i="5" s="1"/>
  <c r="R18" i="5"/>
  <c r="T18" i="5" s="1"/>
  <c r="R24" i="5"/>
  <c r="R17" i="5"/>
  <c r="T17" i="5" s="1"/>
  <c r="R23" i="5"/>
  <c r="U23" i="5" s="1"/>
  <c r="O27" i="5"/>
  <c r="R6" i="5"/>
  <c r="T6" i="5" s="1"/>
  <c r="V21" i="5"/>
  <c r="W21" i="5"/>
  <c r="AA21" i="5" s="1"/>
  <c r="T21" i="5"/>
  <c r="V26" i="5"/>
  <c r="U8" i="5"/>
  <c r="T8" i="5"/>
  <c r="X10" i="5"/>
  <c r="T25" i="5"/>
  <c r="X15" i="5"/>
  <c r="U18" i="5"/>
  <c r="W18" i="5"/>
  <c r="AB18" i="5" s="1"/>
  <c r="T24" i="5"/>
  <c r="X25" i="5"/>
  <c r="X5" i="5"/>
  <c r="T16" i="5"/>
  <c r="X12" i="5"/>
  <c r="X7" i="5"/>
  <c r="T11" i="5"/>
  <c r="T20" i="5"/>
  <c r="U20" i="5"/>
  <c r="X3" i="5"/>
  <c r="AD26" i="7" l="1"/>
  <c r="T20" i="7"/>
  <c r="U20" i="7"/>
  <c r="U18" i="7"/>
  <c r="U17" i="7"/>
  <c r="T11" i="7"/>
  <c r="T8" i="7"/>
  <c r="T16" i="7"/>
  <c r="V18" i="7"/>
  <c r="V17" i="7"/>
  <c r="W16" i="7"/>
  <c r="AC16" i="7" s="1"/>
  <c r="W20" i="7"/>
  <c r="AA20" i="7" s="1"/>
  <c r="T18" i="7"/>
  <c r="T17" i="7"/>
  <c r="V11" i="7"/>
  <c r="AA22" i="7"/>
  <c r="AC22" i="7"/>
  <c r="X27" i="7"/>
  <c r="V21" i="7"/>
  <c r="AA17" i="7"/>
  <c r="AA5" i="7"/>
  <c r="W21" i="7"/>
  <c r="AB17" i="7"/>
  <c r="AD17" i="7" s="1"/>
  <c r="U4" i="7"/>
  <c r="AB20" i="7"/>
  <c r="AD20" i="7" s="1"/>
  <c r="W4" i="7"/>
  <c r="AC20" i="7"/>
  <c r="T4" i="7"/>
  <c r="AC5" i="7"/>
  <c r="T29" i="7"/>
  <c r="U9" i="7" s="1"/>
  <c r="V9" i="7" s="1"/>
  <c r="W9" i="7" s="1"/>
  <c r="AA9" i="7" s="1"/>
  <c r="J11" i="7"/>
  <c r="K11" i="7" s="1"/>
  <c r="AB9" i="7"/>
  <c r="AC24" i="7"/>
  <c r="AB24" i="7"/>
  <c r="AA7" i="7"/>
  <c r="U23" i="7"/>
  <c r="V23" i="7" s="1"/>
  <c r="W23" i="7" s="1"/>
  <c r="AC8" i="7"/>
  <c r="AA8" i="7"/>
  <c r="AD5" i="7"/>
  <c r="AA16" i="7"/>
  <c r="AD11" i="7"/>
  <c r="AD19" i="7"/>
  <c r="R27" i="7"/>
  <c r="W3" i="7"/>
  <c r="T3" i="7"/>
  <c r="V3" i="7"/>
  <c r="U3" i="7"/>
  <c r="AB22" i="7"/>
  <c r="U10" i="7"/>
  <c r="V10" i="7" s="1"/>
  <c r="W10" i="7" s="1"/>
  <c r="AC18" i="7"/>
  <c r="AB18" i="7"/>
  <c r="AA18" i="7"/>
  <c r="U13" i="7"/>
  <c r="V13" i="7" s="1"/>
  <c r="W13" i="7" s="1"/>
  <c r="AA13" i="7" s="1"/>
  <c r="AB8" i="7"/>
  <c r="U14" i="7"/>
  <c r="V14" i="7" s="1"/>
  <c r="W14" i="7" s="1"/>
  <c r="U6" i="7"/>
  <c r="V6" i="7" s="1"/>
  <c r="W6" i="7" s="1"/>
  <c r="AC7" i="7"/>
  <c r="AA24" i="7"/>
  <c r="AA23" i="6"/>
  <c r="AB23" i="6"/>
  <c r="AA25" i="6"/>
  <c r="AC25" i="6"/>
  <c r="AB9" i="6"/>
  <c r="AD9" i="6" s="1"/>
  <c r="AB16" i="6"/>
  <c r="AA16" i="6"/>
  <c r="AD16" i="6" s="1"/>
  <c r="X27" i="6"/>
  <c r="Y27" i="6"/>
  <c r="W6" i="6"/>
  <c r="V6" i="6"/>
  <c r="U6" i="6"/>
  <c r="T6" i="6"/>
  <c r="R27" i="6"/>
  <c r="T3" i="6"/>
  <c r="T29" i="6" s="1"/>
  <c r="AB8" i="6"/>
  <c r="AA8" i="6"/>
  <c r="AB7" i="6"/>
  <c r="AC7" i="6"/>
  <c r="AC8" i="6"/>
  <c r="AC26" i="5"/>
  <c r="AB26" i="5"/>
  <c r="AA26" i="5"/>
  <c r="T19" i="5"/>
  <c r="T26" i="5"/>
  <c r="W22" i="5"/>
  <c r="AC22" i="5" s="1"/>
  <c r="V18" i="5"/>
  <c r="U19" i="5"/>
  <c r="U26" i="5"/>
  <c r="V19" i="5"/>
  <c r="T5" i="5"/>
  <c r="AA11" i="5"/>
  <c r="AC11" i="5"/>
  <c r="AB11" i="5"/>
  <c r="T22" i="5"/>
  <c r="U11" i="5"/>
  <c r="U22" i="5"/>
  <c r="AB20" i="5"/>
  <c r="AD20" i="5" s="1"/>
  <c r="W8" i="5"/>
  <c r="AC8" i="5" s="1"/>
  <c r="T4" i="5"/>
  <c r="U16" i="5"/>
  <c r="V23" i="5"/>
  <c r="AC18" i="5"/>
  <c r="U4" i="5"/>
  <c r="AC20" i="5"/>
  <c r="T23" i="5"/>
  <c r="W16" i="5"/>
  <c r="AB16" i="5" s="1"/>
  <c r="W23" i="5"/>
  <c r="AB22" i="5"/>
  <c r="V4" i="5"/>
  <c r="T29" i="5"/>
  <c r="U25" i="5" s="1"/>
  <c r="V25" i="5" s="1"/>
  <c r="W25" i="5" s="1"/>
  <c r="AA25" i="5" s="1"/>
  <c r="U3" i="5"/>
  <c r="V3" i="5" s="1"/>
  <c r="AB4" i="5"/>
  <c r="AA4" i="5"/>
  <c r="X27" i="5"/>
  <c r="AC21" i="5"/>
  <c r="AB21" i="5"/>
  <c r="AD21" i="5" s="1"/>
  <c r="T27" i="5"/>
  <c r="AC19" i="5"/>
  <c r="AA19" i="5"/>
  <c r="AD19" i="5" s="1"/>
  <c r="AA18" i="5"/>
  <c r="AC4" i="5"/>
  <c r="AD26" i="5" l="1"/>
  <c r="AD7" i="6"/>
  <c r="AD24" i="7"/>
  <c r="AC9" i="7"/>
  <c r="AD9" i="7" s="1"/>
  <c r="AD7" i="7"/>
  <c r="U25" i="7"/>
  <c r="V25" i="7" s="1"/>
  <c r="W25" i="7" s="1"/>
  <c r="J8" i="7" s="1"/>
  <c r="K8" i="7" s="1"/>
  <c r="AB16" i="7"/>
  <c r="AD16" i="7" s="1"/>
  <c r="AA21" i="7"/>
  <c r="AB21" i="7"/>
  <c r="AC21" i="7"/>
  <c r="U12" i="7"/>
  <c r="V12" i="7" s="1"/>
  <c r="W12" i="7" s="1"/>
  <c r="U15" i="7"/>
  <c r="V15" i="7" s="1"/>
  <c r="W15" i="7" s="1"/>
  <c r="AA15" i="7" s="1"/>
  <c r="AD8" i="7"/>
  <c r="AA4" i="7"/>
  <c r="AB4" i="7"/>
  <c r="AC4" i="7"/>
  <c r="AD22" i="7"/>
  <c r="AC23" i="7"/>
  <c r="AB23" i="7"/>
  <c r="AA23" i="7"/>
  <c r="J21" i="7"/>
  <c r="K21" i="7" s="1"/>
  <c r="J4" i="7"/>
  <c r="K4" i="7" s="1"/>
  <c r="J18" i="7"/>
  <c r="K18" i="7" s="1"/>
  <c r="J17" i="7"/>
  <c r="K17" i="7" s="1"/>
  <c r="J16" i="7"/>
  <c r="K16" i="7" s="1"/>
  <c r="AB13" i="7"/>
  <c r="AC13" i="7"/>
  <c r="AB25" i="7"/>
  <c r="AD18" i="7"/>
  <c r="J10" i="7"/>
  <c r="K10" i="7" s="1"/>
  <c r="AC6" i="7"/>
  <c r="AB6" i="7"/>
  <c r="AA6" i="7"/>
  <c r="J20" i="7"/>
  <c r="K20" i="7" s="1"/>
  <c r="J19" i="7"/>
  <c r="K19" i="7" s="1"/>
  <c r="J5" i="7"/>
  <c r="K5" i="7" s="1"/>
  <c r="AC14" i="7"/>
  <c r="AB14" i="7"/>
  <c r="AA14" i="7"/>
  <c r="AC3" i="7"/>
  <c r="AB3" i="7"/>
  <c r="AA3" i="7"/>
  <c r="J15" i="7"/>
  <c r="K15" i="7" s="1"/>
  <c r="J3" i="7"/>
  <c r="K3" i="7" s="1"/>
  <c r="J14" i="7"/>
  <c r="K14" i="7" s="1"/>
  <c r="J13" i="7"/>
  <c r="K13" i="7" s="1"/>
  <c r="AB12" i="7"/>
  <c r="AC12" i="7"/>
  <c r="J6" i="7"/>
  <c r="K6" i="7" s="1"/>
  <c r="AC15" i="7"/>
  <c r="AD15" i="7" s="1"/>
  <c r="AB15" i="7"/>
  <c r="J7" i="7"/>
  <c r="K7" i="7" s="1"/>
  <c r="T27" i="7"/>
  <c r="AA12" i="7"/>
  <c r="J12" i="7"/>
  <c r="K12" i="7" s="1"/>
  <c r="AB10" i="7"/>
  <c r="AC10" i="7"/>
  <c r="J9" i="7"/>
  <c r="K9" i="7" s="1"/>
  <c r="J2" i="7"/>
  <c r="K2" i="7" s="1"/>
  <c r="AA10" i="7"/>
  <c r="V27" i="7"/>
  <c r="W27" i="7" s="1"/>
  <c r="T33" i="6"/>
  <c r="U13" i="6"/>
  <c r="V13" i="6" s="1"/>
  <c r="W13" i="6" s="1"/>
  <c r="U20" i="6"/>
  <c r="V20" i="6" s="1"/>
  <c r="W20" i="6" s="1"/>
  <c r="U15" i="6"/>
  <c r="V15" i="6" s="1"/>
  <c r="W15" i="6" s="1"/>
  <c r="U4" i="6"/>
  <c r="V4" i="6" s="1"/>
  <c r="W4" i="6" s="1"/>
  <c r="U14" i="6"/>
  <c r="V14" i="6" s="1"/>
  <c r="W14" i="6" s="1"/>
  <c r="U10" i="6"/>
  <c r="V10" i="6" s="1"/>
  <c r="W10" i="6" s="1"/>
  <c r="U21" i="6"/>
  <c r="V21" i="6" s="1"/>
  <c r="W21" i="6" s="1"/>
  <c r="U12" i="6"/>
  <c r="V12" i="6" s="1"/>
  <c r="W12" i="6" s="1"/>
  <c r="U22" i="6"/>
  <c r="V22" i="6" s="1"/>
  <c r="W22" i="6" s="1"/>
  <c r="U5" i="6"/>
  <c r="V5" i="6" s="1"/>
  <c r="W5" i="6" s="1"/>
  <c r="U19" i="6"/>
  <c r="V19" i="6" s="1"/>
  <c r="W19" i="6" s="1"/>
  <c r="U11" i="6"/>
  <c r="V11" i="6" s="1"/>
  <c r="W11" i="6" s="1"/>
  <c r="U24" i="6"/>
  <c r="V24" i="6" s="1"/>
  <c r="W24" i="6" s="1"/>
  <c r="U17" i="6"/>
  <c r="V17" i="6" s="1"/>
  <c r="W17" i="6" s="1"/>
  <c r="U18" i="6"/>
  <c r="V18" i="6" s="1"/>
  <c r="W18" i="6" s="1"/>
  <c r="U3" i="6"/>
  <c r="V3" i="6" s="1"/>
  <c r="AA6" i="6"/>
  <c r="AC6" i="6"/>
  <c r="AB6" i="6"/>
  <c r="AD25" i="6"/>
  <c r="T27" i="6"/>
  <c r="AD8" i="6"/>
  <c r="AD23" i="6"/>
  <c r="AA22" i="5"/>
  <c r="AD22" i="5" s="1"/>
  <c r="AD11" i="5"/>
  <c r="U10" i="5"/>
  <c r="V10" i="5" s="1"/>
  <c r="W10" i="5" s="1"/>
  <c r="AA10" i="5" s="1"/>
  <c r="U9" i="5"/>
  <c r="V9" i="5" s="1"/>
  <c r="W9" i="5" s="1"/>
  <c r="AA9" i="5" s="1"/>
  <c r="AA16" i="5"/>
  <c r="AD4" i="5"/>
  <c r="U12" i="5"/>
  <c r="V12" i="5" s="1"/>
  <c r="W12" i="5" s="1"/>
  <c r="AC12" i="5" s="1"/>
  <c r="AC16" i="5"/>
  <c r="AD16" i="5" s="1"/>
  <c r="U5" i="5"/>
  <c r="V5" i="5" s="1"/>
  <c r="W5" i="5" s="1"/>
  <c r="AA5" i="5" s="1"/>
  <c r="U17" i="5"/>
  <c r="V17" i="5" s="1"/>
  <c r="W17" i="5" s="1"/>
  <c r="AB17" i="5" s="1"/>
  <c r="U13" i="5"/>
  <c r="V13" i="5" s="1"/>
  <c r="W13" i="5" s="1"/>
  <c r="J7" i="5" s="1"/>
  <c r="K7" i="5" s="1"/>
  <c r="U7" i="5"/>
  <c r="V7" i="5" s="1"/>
  <c r="W7" i="5" s="1"/>
  <c r="AB7" i="5" s="1"/>
  <c r="U24" i="5"/>
  <c r="V24" i="5" s="1"/>
  <c r="W24" i="5" s="1"/>
  <c r="AB24" i="5" s="1"/>
  <c r="AD18" i="5"/>
  <c r="U14" i="5"/>
  <c r="V14" i="5" s="1"/>
  <c r="W14" i="5" s="1"/>
  <c r="AA14" i="5" s="1"/>
  <c r="U6" i="5"/>
  <c r="V6" i="5" s="1"/>
  <c r="W6" i="5" s="1"/>
  <c r="AC6" i="5" s="1"/>
  <c r="U15" i="5"/>
  <c r="V15" i="5" s="1"/>
  <c r="W15" i="5" s="1"/>
  <c r="AA15" i="5" s="1"/>
  <c r="AB23" i="5"/>
  <c r="AC23" i="5"/>
  <c r="AA23" i="5"/>
  <c r="AB8" i="5"/>
  <c r="AA8" i="5"/>
  <c r="AC9" i="5"/>
  <c r="J20" i="5"/>
  <c r="K20" i="5" s="1"/>
  <c r="AB9" i="5"/>
  <c r="W3" i="5"/>
  <c r="J4" i="5"/>
  <c r="K4" i="5" s="1"/>
  <c r="AC7" i="5"/>
  <c r="AA7" i="5"/>
  <c r="J22" i="5"/>
  <c r="K22" i="5" s="1"/>
  <c r="AC24" i="5"/>
  <c r="AA13" i="5"/>
  <c r="AC13" i="5"/>
  <c r="J25" i="5"/>
  <c r="K25" i="5" s="1"/>
  <c r="J13" i="5"/>
  <c r="K13" i="5" s="1"/>
  <c r="J11" i="5"/>
  <c r="K11" i="5" s="1"/>
  <c r="AB25" i="5"/>
  <c r="AC25" i="5"/>
  <c r="J16" i="5"/>
  <c r="K16" i="5" s="1"/>
  <c r="J21" i="5"/>
  <c r="K21" i="5" s="1"/>
  <c r="J14" i="5"/>
  <c r="K14" i="5" s="1"/>
  <c r="J5" i="5"/>
  <c r="K5" i="5" s="1"/>
  <c r="AC10" i="5"/>
  <c r="AD8" i="5" l="1"/>
  <c r="AD6" i="6"/>
  <c r="AD10" i="7"/>
  <c r="AA25" i="7"/>
  <c r="AA27" i="7" s="1"/>
  <c r="AA29" i="7" s="1"/>
  <c r="AC25" i="7"/>
  <c r="AC27" i="7" s="1"/>
  <c r="AC29" i="7" s="1"/>
  <c r="AD23" i="7"/>
  <c r="AD21" i="7"/>
  <c r="AD4" i="7"/>
  <c r="AD14" i="7"/>
  <c r="AD13" i="7"/>
  <c r="AD12" i="7"/>
  <c r="AD3" i="7"/>
  <c r="AB27" i="7"/>
  <c r="AB29" i="7" s="1"/>
  <c r="AD6" i="7"/>
  <c r="AA13" i="6"/>
  <c r="AD13" i="6" s="1"/>
  <c r="AC13" i="6"/>
  <c r="J60" i="6"/>
  <c r="K60" i="6" s="1"/>
  <c r="AB13" i="6"/>
  <c r="AC12" i="6"/>
  <c r="J59" i="6"/>
  <c r="K59" i="6" s="1"/>
  <c r="AA12" i="6"/>
  <c r="AB12" i="6"/>
  <c r="J62" i="6"/>
  <c r="K62" i="6" s="1"/>
  <c r="AC21" i="6"/>
  <c r="J63" i="6"/>
  <c r="K63" i="6" s="1"/>
  <c r="AB21" i="6"/>
  <c r="AA21" i="6"/>
  <c r="AB24" i="6"/>
  <c r="J6" i="6"/>
  <c r="K6" i="6" s="1"/>
  <c r="J5" i="6"/>
  <c r="K5" i="6" s="1"/>
  <c r="AC24" i="6"/>
  <c r="AA24" i="6"/>
  <c r="J61" i="6"/>
  <c r="K61" i="6" s="1"/>
  <c r="AB14" i="6"/>
  <c r="AA14" i="6"/>
  <c r="AC14" i="6"/>
  <c r="J4" i="6"/>
  <c r="K4" i="6" s="1"/>
  <c r="AC18" i="6"/>
  <c r="AB18" i="6"/>
  <c r="AA18" i="6"/>
  <c r="J66" i="6"/>
  <c r="K66" i="6" s="1"/>
  <c r="J65" i="6"/>
  <c r="K65" i="6" s="1"/>
  <c r="J64" i="6"/>
  <c r="K64" i="6" s="1"/>
  <c r="AA11" i="6"/>
  <c r="AB11" i="6"/>
  <c r="AC11" i="6"/>
  <c r="J19" i="6"/>
  <c r="K19" i="6" s="1"/>
  <c r="AC4" i="6"/>
  <c r="AA4" i="6"/>
  <c r="AB4" i="6"/>
  <c r="AB10" i="6"/>
  <c r="AC10" i="6"/>
  <c r="J2" i="6"/>
  <c r="K2" i="6" s="1"/>
  <c r="AA10" i="6"/>
  <c r="J101" i="6"/>
  <c r="K101" i="6" s="1"/>
  <c r="J53" i="6"/>
  <c r="K53" i="6" s="1"/>
  <c r="J98" i="6"/>
  <c r="K98" i="6" s="1"/>
  <c r="J50" i="6"/>
  <c r="K50" i="6" s="1"/>
  <c r="J100" i="6"/>
  <c r="K100" i="6" s="1"/>
  <c r="J52" i="6"/>
  <c r="K52" i="6" s="1"/>
  <c r="J97" i="6"/>
  <c r="K97" i="6" s="1"/>
  <c r="J49" i="6"/>
  <c r="K49" i="6" s="1"/>
  <c r="J99" i="6"/>
  <c r="K99" i="6" s="1"/>
  <c r="J51" i="6"/>
  <c r="K51" i="6" s="1"/>
  <c r="J15" i="6"/>
  <c r="K15" i="6" s="1"/>
  <c r="AB19" i="6"/>
  <c r="AC19" i="6"/>
  <c r="AA19" i="6"/>
  <c r="AD19" i="6" s="1"/>
  <c r="AB15" i="6"/>
  <c r="J3" i="6"/>
  <c r="K3" i="6" s="1"/>
  <c r="AC15" i="6"/>
  <c r="AA15" i="6"/>
  <c r="J18" i="6"/>
  <c r="K18" i="6" s="1"/>
  <c r="J17" i="6"/>
  <c r="K17" i="6" s="1"/>
  <c r="AA22" i="6"/>
  <c r="AB22" i="6"/>
  <c r="AC22" i="6"/>
  <c r="V27" i="6"/>
  <c r="W27" i="6" s="1"/>
  <c r="W3" i="6"/>
  <c r="J95" i="6"/>
  <c r="K95" i="6" s="1"/>
  <c r="J47" i="6"/>
  <c r="K47" i="6" s="1"/>
  <c r="AA17" i="6"/>
  <c r="J96" i="6"/>
  <c r="K96" i="6" s="1"/>
  <c r="J48" i="6"/>
  <c r="K48" i="6" s="1"/>
  <c r="AC17" i="6"/>
  <c r="AB17" i="6"/>
  <c r="J14" i="6"/>
  <c r="K14" i="6" s="1"/>
  <c r="J94" i="6"/>
  <c r="K94" i="6" s="1"/>
  <c r="J46" i="6"/>
  <c r="K46" i="6" s="1"/>
  <c r="AC5" i="6"/>
  <c r="AB5" i="6"/>
  <c r="AA5" i="6"/>
  <c r="AD5" i="6" s="1"/>
  <c r="J106" i="6"/>
  <c r="K106" i="6" s="1"/>
  <c r="J58" i="6"/>
  <c r="K58" i="6" s="1"/>
  <c r="J103" i="6"/>
  <c r="K103" i="6" s="1"/>
  <c r="J55" i="6"/>
  <c r="K55" i="6" s="1"/>
  <c r="J105" i="6"/>
  <c r="K105" i="6" s="1"/>
  <c r="J57" i="6"/>
  <c r="K57" i="6" s="1"/>
  <c r="J16" i="6"/>
  <c r="K16" i="6" s="1"/>
  <c r="J102" i="6"/>
  <c r="K102" i="6" s="1"/>
  <c r="J54" i="6"/>
  <c r="K54" i="6" s="1"/>
  <c r="J104" i="6"/>
  <c r="K104" i="6" s="1"/>
  <c r="J56" i="6"/>
  <c r="K56" i="6" s="1"/>
  <c r="AC20" i="6"/>
  <c r="AB20" i="6"/>
  <c r="AA20" i="6"/>
  <c r="AB13" i="5"/>
  <c r="AD13" i="5" s="1"/>
  <c r="AD23" i="5"/>
  <c r="J8" i="5"/>
  <c r="K8" i="5" s="1"/>
  <c r="AB10" i="5"/>
  <c r="AD10" i="5" s="1"/>
  <c r="AC17" i="5"/>
  <c r="AA24" i="5"/>
  <c r="AB15" i="5"/>
  <c r="AA12" i="5"/>
  <c r="AB6" i="5"/>
  <c r="J10" i="5"/>
  <c r="K10" i="5" s="1"/>
  <c r="AB5" i="5"/>
  <c r="AB12" i="5"/>
  <c r="J9" i="5"/>
  <c r="K9" i="5" s="1"/>
  <c r="AC5" i="5"/>
  <c r="J15" i="5"/>
  <c r="K15" i="5" s="1"/>
  <c r="J6" i="5"/>
  <c r="K6" i="5" s="1"/>
  <c r="J26" i="5"/>
  <c r="K26" i="5" s="1"/>
  <c r="AA6" i="5"/>
  <c r="J3" i="5"/>
  <c r="K3" i="5" s="1"/>
  <c r="AA17" i="5"/>
  <c r="J18" i="5"/>
  <c r="K18" i="5" s="1"/>
  <c r="J2" i="5"/>
  <c r="K2" i="5" s="1"/>
  <c r="AD25" i="5"/>
  <c r="J19" i="5"/>
  <c r="K19" i="5" s="1"/>
  <c r="AC15" i="5"/>
  <c r="J23" i="5"/>
  <c r="K23" i="5" s="1"/>
  <c r="V27" i="5"/>
  <c r="W27" i="5" s="1"/>
  <c r="AC14" i="5"/>
  <c r="AD14" i="5" s="1"/>
  <c r="AB14" i="5"/>
  <c r="AD24" i="5"/>
  <c r="J17" i="5"/>
  <c r="K17" i="5" s="1"/>
  <c r="J12" i="5"/>
  <c r="K12" i="5" s="1"/>
  <c r="AC3" i="5"/>
  <c r="AB3" i="5"/>
  <c r="J24" i="5"/>
  <c r="K24" i="5" s="1"/>
  <c r="AA3" i="5"/>
  <c r="AD7" i="5"/>
  <c r="AD9" i="5"/>
  <c r="AD11" i="6" l="1"/>
  <c r="AD15" i="6"/>
  <c r="AD18" i="6"/>
  <c r="AD25" i="7"/>
  <c r="AD27" i="7"/>
  <c r="AD29" i="7" s="1"/>
  <c r="AD10" i="6"/>
  <c r="AD12" i="6"/>
  <c r="J93" i="6"/>
  <c r="K93" i="6" s="1"/>
  <c r="J85" i="6"/>
  <c r="K85" i="6" s="1"/>
  <c r="J77" i="6"/>
  <c r="K77" i="6" s="1"/>
  <c r="J69" i="6"/>
  <c r="K69" i="6" s="1"/>
  <c r="J45" i="6"/>
  <c r="K45" i="6" s="1"/>
  <c r="J37" i="6"/>
  <c r="K37" i="6" s="1"/>
  <c r="J32" i="6"/>
  <c r="K32" i="6" s="1"/>
  <c r="J28" i="6"/>
  <c r="K28" i="6" s="1"/>
  <c r="J12" i="6"/>
  <c r="K12" i="6" s="1"/>
  <c r="J90" i="6"/>
  <c r="K90" i="6" s="1"/>
  <c r="J82" i="6"/>
  <c r="K82" i="6" s="1"/>
  <c r="J74" i="6"/>
  <c r="K74" i="6" s="1"/>
  <c r="J42" i="6"/>
  <c r="K42" i="6" s="1"/>
  <c r="J34" i="6"/>
  <c r="K34" i="6" s="1"/>
  <c r="J27" i="6"/>
  <c r="K27" i="6" s="1"/>
  <c r="J23" i="6"/>
  <c r="K23" i="6" s="1"/>
  <c r="J9" i="6"/>
  <c r="K9" i="6" s="1"/>
  <c r="J87" i="6"/>
  <c r="K87" i="6" s="1"/>
  <c r="J79" i="6"/>
  <c r="K79" i="6" s="1"/>
  <c r="J71" i="6"/>
  <c r="K71" i="6" s="1"/>
  <c r="J39" i="6"/>
  <c r="K39" i="6" s="1"/>
  <c r="J92" i="6"/>
  <c r="K92" i="6" s="1"/>
  <c r="J84" i="6"/>
  <c r="K84" i="6" s="1"/>
  <c r="J76" i="6"/>
  <c r="K76" i="6" s="1"/>
  <c r="J68" i="6"/>
  <c r="K68" i="6" s="1"/>
  <c r="J44" i="6"/>
  <c r="K44" i="6" s="1"/>
  <c r="J36" i="6"/>
  <c r="K36" i="6" s="1"/>
  <c r="J31" i="6"/>
  <c r="K31" i="6" s="1"/>
  <c r="J26" i="6"/>
  <c r="K26" i="6" s="1"/>
  <c r="J22" i="6"/>
  <c r="K22" i="6" s="1"/>
  <c r="J11" i="6"/>
  <c r="K11" i="6" s="1"/>
  <c r="J89" i="6"/>
  <c r="K89" i="6" s="1"/>
  <c r="J81" i="6"/>
  <c r="K81" i="6" s="1"/>
  <c r="J73" i="6"/>
  <c r="K73" i="6" s="1"/>
  <c r="J41" i="6"/>
  <c r="K41" i="6" s="1"/>
  <c r="J8" i="6"/>
  <c r="K8" i="6" s="1"/>
  <c r="J83" i="6"/>
  <c r="K83" i="6" s="1"/>
  <c r="J67" i="6"/>
  <c r="K67" i="6" s="1"/>
  <c r="J35" i="6"/>
  <c r="K35" i="6" s="1"/>
  <c r="J86" i="6"/>
  <c r="K86" i="6" s="1"/>
  <c r="J78" i="6"/>
  <c r="K78" i="6" s="1"/>
  <c r="J70" i="6"/>
  <c r="K70" i="6" s="1"/>
  <c r="J38" i="6"/>
  <c r="K38" i="6" s="1"/>
  <c r="J33" i="6"/>
  <c r="K33" i="6" s="1"/>
  <c r="J29" i="6"/>
  <c r="K29" i="6" s="1"/>
  <c r="J25" i="6"/>
  <c r="K25" i="6" s="1"/>
  <c r="J21" i="6"/>
  <c r="K21" i="6" s="1"/>
  <c r="J13" i="6"/>
  <c r="K13" i="6" s="1"/>
  <c r="J91" i="6"/>
  <c r="K91" i="6" s="1"/>
  <c r="J75" i="6"/>
  <c r="K75" i="6" s="1"/>
  <c r="J43" i="6"/>
  <c r="K43" i="6" s="1"/>
  <c r="J30" i="6"/>
  <c r="K30" i="6" s="1"/>
  <c r="J10" i="6"/>
  <c r="K10" i="6" s="1"/>
  <c r="J88" i="6"/>
  <c r="K88" i="6" s="1"/>
  <c r="J80" i="6"/>
  <c r="K80" i="6" s="1"/>
  <c r="J72" i="6"/>
  <c r="K72" i="6" s="1"/>
  <c r="J40" i="6"/>
  <c r="K40" i="6" s="1"/>
  <c r="J24" i="6"/>
  <c r="K24" i="6" s="1"/>
  <c r="J20" i="6"/>
  <c r="K20" i="6" s="1"/>
  <c r="J7" i="6"/>
  <c r="K7" i="6" s="1"/>
  <c r="AA3" i="6"/>
  <c r="AB3" i="6"/>
  <c r="AB27" i="6" s="1"/>
  <c r="AB29" i="6" s="1"/>
  <c r="AC3" i="6"/>
  <c r="AC27" i="6" s="1"/>
  <c r="AC29" i="6" s="1"/>
  <c r="AD20" i="6"/>
  <c r="AD17" i="6"/>
  <c r="AD22" i="6"/>
  <c r="AD14" i="6"/>
  <c r="AD21" i="6"/>
  <c r="AD4" i="6"/>
  <c r="AD24" i="6"/>
  <c r="AD17" i="5"/>
  <c r="AD5" i="5"/>
  <c r="AD15" i="5"/>
  <c r="AD6" i="5"/>
  <c r="AD12" i="5"/>
  <c r="AC27" i="5"/>
  <c r="AC29" i="5" s="1"/>
  <c r="AB27" i="5"/>
  <c r="AB29" i="5" s="1"/>
  <c r="AA27" i="5"/>
  <c r="AA29" i="5" s="1"/>
  <c r="AD3" i="5"/>
  <c r="AD3" i="6" l="1"/>
  <c r="AD27" i="6" s="1"/>
  <c r="AA27" i="6"/>
  <c r="AA29" i="6" s="1"/>
  <c r="AD27" i="5"/>
  <c r="AD29" i="5" s="1"/>
  <c r="E29" i="2" l="1"/>
  <c r="F29" i="2" l="1"/>
</calcChain>
</file>

<file path=xl/sharedStrings.xml><?xml version="1.0" encoding="utf-8"?>
<sst xmlns="http://schemas.openxmlformats.org/spreadsheetml/2006/main" count="1242" uniqueCount="389">
  <si>
    <t>ID empresa</t>
  </si>
  <si>
    <t>A Chequeo</t>
  </si>
  <si>
    <t>Rubro</t>
  </si>
  <si>
    <t>Glosa</t>
  </si>
  <si>
    <t>Descripción</t>
  </si>
  <si>
    <t>Criterio</t>
  </si>
  <si>
    <t>Ajuste Cuenta</t>
  </si>
  <si>
    <t>Ajuste Cuenta $</t>
  </si>
  <si>
    <t>Costo de Ventas</t>
  </si>
  <si>
    <t>Actividades de Promoción</t>
  </si>
  <si>
    <t>Ajuste contable</t>
  </si>
  <si>
    <t>Compensaciones y Multas</t>
  </si>
  <si>
    <t>Compras de Energía</t>
  </si>
  <si>
    <t>Depreciaciones y Amortizaciones</t>
  </si>
  <si>
    <t>No hay descripción clara</t>
  </si>
  <si>
    <t>Otro Negocio</t>
  </si>
  <si>
    <t>Otros egresos fuera de la explotación</t>
  </si>
  <si>
    <t>Servicios Financieros</t>
  </si>
  <si>
    <t>VNR</t>
  </si>
  <si>
    <t>Gastos de Administración</t>
  </si>
  <si>
    <t>Otros gastos, por naturaleza</t>
  </si>
  <si>
    <t>Comisión de gestión y otros servicios d</t>
  </si>
  <si>
    <t>Se debe registrar todos los gastos  provenientes de la Administración  Enel Spa</t>
  </si>
  <si>
    <t>Technical fee, grupo</t>
  </si>
  <si>
    <t>Se deben registrar los costo asociados a Technical Fee</t>
  </si>
  <si>
    <t>Servicios profesionales consultor¡a, gr</t>
  </si>
  <si>
    <t>Costos incurridos por servicios profesionales independientes de consultoría y/o asesoría en distintos ámbitos. Dentro de esta categoría se encuentran los servicios de consultoría y/o asesoría en calidad de servicio comercial, asesorías relacionadas con es</t>
  </si>
  <si>
    <t>Otros servicios profesionales</t>
  </si>
  <si>
    <t>Se deben registrar los gastos por otros servicios profesionales</t>
  </si>
  <si>
    <t>Gastos de Administración y Ventas</t>
  </si>
  <si>
    <t>Comisiones fronting y corretaje</t>
  </si>
  <si>
    <t>Gastos asociados a corretaje</t>
  </si>
  <si>
    <t>Honorarios Banc, y postales, cargos y c</t>
  </si>
  <si>
    <t>Gastos asociados a correos y honorarios bancarios</t>
  </si>
  <si>
    <t>Indemnizaciones a terceros calidad de suministro</t>
  </si>
  <si>
    <t>En la cual registrará todos los pagos por compensaciones a clientes del área de concesión, cuya responsabilidad de suspensión no autorizada del suministro de energía eléctrica sea de responsabilidad directa de la empresa Distribuidora.</t>
  </si>
  <si>
    <t>Costos de explotación</t>
  </si>
  <si>
    <t>Gastos de administración y ventas</t>
  </si>
  <si>
    <t xml:space="preserve">Costo Explotación </t>
  </si>
  <si>
    <t>Otros Gastos Generales</t>
  </si>
  <si>
    <t>En esta cuenta se imputan costos por Otros Gastos Generales</t>
  </si>
  <si>
    <t>Bodega Materiales</t>
  </si>
  <si>
    <t>En esta cuenta se imputan costos por  Bodega y Materiales</t>
  </si>
  <si>
    <t>IVA PROPORCIONAL</t>
  </si>
  <si>
    <t xml:space="preserve">Se carga por el reconocimiento mensual del IVA Crédito Fiscal que proporcionalmente no se debe utilizar, en función de las ventas exentas registradas en el mismo período. Además se carga por aquellos documentos (Facturas y/o Notas de Débito) recibidos y  Se abona por eventuales regularizaciones, por errores de imputación, exceso en los montos cargados o reclasificaciones.  </t>
  </si>
  <si>
    <t>CUENTA PUENTE IFRS 16</t>
  </si>
  <si>
    <t xml:space="preserve">Registra el abono por movimiento del devengamiento de cuotas de arrendamiento (capital e Intereses) de acuerdo a NIIF 16, de modo de compensar gasto por arrendamientos registrados de acuerdo a órdenes de compra. </t>
  </si>
  <si>
    <t>SERVICIOS DE FLETES</t>
  </si>
  <si>
    <t>Se carga por el costo del transporte de los materiales desde Almacenar. Se abona por Notas de Créditos de transportistas y eventuales regularizaciones.</t>
  </si>
  <si>
    <t>GASTOS POR LICITACION</t>
  </si>
  <si>
    <t xml:space="preserve">Se carga por los gastos incurridos en las licitaciones para el desarrollo de proyectos de terceros. Se abona esta cuenta con las Notas de Créditos y eventuales regularizaciones.  </t>
  </si>
  <si>
    <t>CLASIFICACIONES DE RIESGO</t>
  </si>
  <si>
    <t xml:space="preserve">Se carga por los gastos incurridos por servicios de evaluación y clasificación de riesgo de la Compañía. Se abona esta cuenta con las Notas de Crédito de contratistas, y con las eventuales regularizaciones.  </t>
  </si>
  <si>
    <t>CUOTAS SOCIALES</t>
  </si>
  <si>
    <t xml:space="preserve">Se carga por los gastos incurridos, relacionados con pagos mensuales, trimestrales, semestrales o anuales por cuotas a organismos e instituciones con las cuales la Compañía mantiene vínculos de afiliación o es socia. Se abona esta cuenta con las eventuales regularizaciones.  </t>
  </si>
  <si>
    <t>SERVICIO DICOM</t>
  </si>
  <si>
    <t xml:space="preserve">Se carga por los gastos incurridos para obtención de informes comerciales de clientes, y cualquier otra información relevante para la Compañía Se abona esta cuenta con las Notas de Crédito de contratistas, y con las eventuales regularizaciones.  </t>
  </si>
  <si>
    <t>IVA NO RECUPERABLE</t>
  </si>
  <si>
    <t>IVA NO RECUPERABLE VENTAS - ISU</t>
  </si>
  <si>
    <t xml:space="preserve">Se carga por el reconocimiento mensual del IVA Crédito Fiscal que no se debe utilizar, en función de las ventas registradas en el mismo período. </t>
  </si>
  <si>
    <t>EXPOSICIONES Y DOCUMENTALES</t>
  </si>
  <si>
    <t xml:space="preserve">Se carga por el gasto que se genera por la elaboración, diseño y entrega de exposiciones y documentales. Se abona esta cuenta con las Notas de Créditos y eventuales regularizaciones.  </t>
  </si>
  <si>
    <t>EVENTOS DE MARKETING</t>
  </si>
  <si>
    <t xml:space="preserve">Se carga por el gasto que origina el apoyo a terceros para la realización de eventos. Incluye a promotoras, gasto por la implementación de cócteles, pagos por la amplificación, transporte entre otros. Se abona esta cuenta con las Notas de Créditos y eventuales regularizaciones.  </t>
  </si>
  <si>
    <t>ARTICULOS PROMOCIONALES</t>
  </si>
  <si>
    <t xml:space="preserve">Se carga por el gasto que se genera por la elaboración, diseño y entrega de artículos de promoción. Se abona esta cuenta con las Notas de Créditos y eventuales regularizaciones.  </t>
  </si>
  <si>
    <t>IVA NO RECUPERABLE VENTAS</t>
  </si>
  <si>
    <t xml:space="preserve">Se carga por el reconocimiento mensual del IVA debito o Fiscal que no se debe utilizar, en función de las ventas registradas en el mismo período.  Se abona por eventuales regularizaciones, por errores de imputación, exceso en los montos cargados o reclasificaciones.  </t>
  </si>
  <si>
    <t>SERVICIOS ADMINISTRATIVOS DE EMPRESAS RELACIONADAS</t>
  </si>
  <si>
    <t xml:space="preserve">Se carga por los gastos de servicios prestados por empresas relacionadas. Se abona esta cuenta con las Notas de Crédito de contratistas, y con las eventuales regularizaciones.  </t>
  </si>
  <si>
    <t>PROYECTOS MENORES</t>
  </si>
  <si>
    <t xml:space="preserve">Se carga por los gastos de servicio a proyectos menores a  empresas relacionadas. Se abona esta cuenta con las Notas de Crédito, y con las eventuales regularizaciones.  </t>
  </si>
  <si>
    <t>Otros Gastos por Naturaleza</t>
  </si>
  <si>
    <t>Licencias por uso de Software</t>
  </si>
  <si>
    <t>En esta cuenta se imputan otros egresos por el pago de licencias para el uso de Software (Office, Windows, etc.). Licencias de arriendo de software, ejem: Help Desk o soporte.</t>
  </si>
  <si>
    <t>SERVICIO DE CONSTRUCCION DE OBRAS</t>
  </si>
  <si>
    <t>Se carga por las sumas facturadas por contratistas, por los servicios de construcción de obras.  Se abona esta cuenta con las Notas de Crédito de proveedores y/o contratistas, y con las eventuales regularizaciones.</t>
  </si>
  <si>
    <t>SERVICE ACCIONES</t>
  </si>
  <si>
    <t>En esta cuenta contable se imputan  aquellos costos asociados al contrato del holding por el control y gestión de las operaciones relacionadas con los accionistas de la empresa distribuidora y generadora por ser sociedad anónima.</t>
  </si>
  <si>
    <t>OTROS GASTOS</t>
  </si>
  <si>
    <t>En esta cuenta contable se imputan todos aquellos costos incurridos que no se clasifican en las cuentas anteriores.</t>
  </si>
  <si>
    <t>COSTO POR CONST. DE OBRAS</t>
  </si>
  <si>
    <t>Costos asociados a trabajos varios solicitados por clientes</t>
  </si>
  <si>
    <t>COSTO VENTA MATERIALES</t>
  </si>
  <si>
    <t>Costo de materiales vendidos a 3º</t>
  </si>
  <si>
    <t>INDEMNIZACION POR FALLAS</t>
  </si>
  <si>
    <t>Indemnizaciones canceladas a clientes por política comercial</t>
  </si>
  <si>
    <t>PROMOCIONES CLIENTES (PREMIOS)</t>
  </si>
  <si>
    <t>Actividades promocionales de comercialización y marketing</t>
  </si>
  <si>
    <t>ASESORIAS Y DES. SIST INFOR</t>
  </si>
  <si>
    <t>Amortizac. De contrato de desarrollo de software comercial</t>
  </si>
  <si>
    <t>Gastos generales</t>
  </si>
  <si>
    <t>OTROS_COSTOS_EXP_NAT_DIR</t>
  </si>
  <si>
    <t>INYECCIÓN DE ENERGÍA</t>
  </si>
  <si>
    <t>COSTOS USUARIOS NETBILLING / PMGD</t>
  </si>
  <si>
    <t>PAGOS POR AMORTIZACION TARIFARIA</t>
  </si>
  <si>
    <t>PAGOS POR RECAUDACION DE AJUSTES Y RECARGOS</t>
  </si>
  <si>
    <t>DETALLE DE PAGOS A OTRAS DISTRIBUIDORTAS POR AJUSTES Y RECARGOS</t>
  </si>
  <si>
    <t>EXED/DEF REC POR FIJACIÓN DE PRECIOS PROMEDIOS</t>
  </si>
  <si>
    <t>Otros egresos</t>
  </si>
  <si>
    <t>GASTOS RECHAZADOS 40%</t>
  </si>
  <si>
    <t>GASTOS RECHAZADOS POR SII</t>
  </si>
  <si>
    <t>PERDIDAS VENTA ACTIVO FIJO</t>
  </si>
  <si>
    <t>SEGURO DE VIDA SOCIOS</t>
  </si>
  <si>
    <t>OTROS EGRESOS</t>
  </si>
  <si>
    <t>SEGURO DE VIDA CLIENTES</t>
  </si>
  <si>
    <t>BIENESTAR SOCIAL SOCIOS</t>
  </si>
  <si>
    <t>BIENESTAR SOCIAL</t>
  </si>
  <si>
    <t>GASTOS SOCIALES</t>
  </si>
  <si>
    <t>DAÑOS POR CORTE O VARIACIÓN DE VOLTAJE</t>
  </si>
  <si>
    <t>REPARACIONES DE EQUIPOS DAÑADOS POR CORTES DE ENER</t>
  </si>
  <si>
    <t>MULTAS</t>
  </si>
  <si>
    <t>COSTO CONTRATO EDMAN</t>
  </si>
  <si>
    <t>COSTO TRABAJO A TERCEROS</t>
  </si>
  <si>
    <t xml:space="preserve">COSTOS POR TRABAJOS ENCOMENDADOS POR TERCEROS QUE </t>
  </si>
  <si>
    <t>MANTENCIÓN ACTIVOS MENORES</t>
  </si>
  <si>
    <t>GASTOS COMPUTACIONALES</t>
  </si>
  <si>
    <t xml:space="preserve">GASTOS MENORES POR MEJORAS COMPUTACIONALES </t>
  </si>
  <si>
    <t>IMPLEMENTACION</t>
  </si>
  <si>
    <t>PAGOS POR SUBTRANSMISON A PROVEEDORES</t>
  </si>
  <si>
    <t>DETALLE DE PAGOS A PROVEEDORES POR SUBTRANSMISION SEGÚN CDEC-SIC</t>
  </si>
  <si>
    <t>SERV.PROF.PROYECTOS</t>
  </si>
  <si>
    <t>Registra los gastos incurridos por determinada área para financiar servicios profesionales</t>
  </si>
  <si>
    <t>SERV.PROF.OBRAS</t>
  </si>
  <si>
    <t>Registra los cargos incurridos por honorarios</t>
  </si>
  <si>
    <t>HON.VARIOS PROYECTOS</t>
  </si>
  <si>
    <t>HON.VARIOS OBRAS</t>
  </si>
  <si>
    <t>HON.VARIOS OBRAS Y PROYECTOS</t>
  </si>
  <si>
    <t>otros gastos fuera explotacion</t>
  </si>
  <si>
    <t>ID</t>
  </si>
  <si>
    <t>Empresa</t>
  </si>
  <si>
    <t>Ajustado</t>
  </si>
  <si>
    <t>% Ajuste</t>
  </si>
  <si>
    <t>CHILQUINTA</t>
  </si>
  <si>
    <t>EMELCA</t>
  </si>
  <si>
    <t>LITORAL</t>
  </si>
  <si>
    <t>ENEL</t>
  </si>
  <si>
    <t>EEC</t>
  </si>
  <si>
    <t>TILTIL</t>
  </si>
  <si>
    <t>EEPA</t>
  </si>
  <si>
    <t>CGE</t>
  </si>
  <si>
    <t>COOPELAN</t>
  </si>
  <si>
    <t>FRONTEL</t>
  </si>
  <si>
    <t>SAESA</t>
  </si>
  <si>
    <t>EDELAYSEN</t>
  </si>
  <si>
    <t>EDELMAG</t>
  </si>
  <si>
    <t>CODINER</t>
  </si>
  <si>
    <t>EDECSA</t>
  </si>
  <si>
    <t>CEC</t>
  </si>
  <si>
    <t>LUZLINARES</t>
  </si>
  <si>
    <t>LUZPARRAL</t>
  </si>
  <si>
    <t>COPELEC</t>
  </si>
  <si>
    <t>COELCHA</t>
  </si>
  <si>
    <t>SOCOEPA</t>
  </si>
  <si>
    <t>COOPREL</t>
  </si>
  <si>
    <t>LUZOSORNO</t>
  </si>
  <si>
    <t>CRELL</t>
  </si>
  <si>
    <t>INDUSTRIA</t>
  </si>
  <si>
    <t>Ajuste</t>
  </si>
  <si>
    <t xml:space="preserve"> </t>
  </si>
  <si>
    <t>Total</t>
  </si>
  <si>
    <t>% A Chequeo</t>
  </si>
  <si>
    <t>Viáticos</t>
  </si>
  <si>
    <t>Beneficios Médicos</t>
  </si>
  <si>
    <t>Actividades de Esparcimiento</t>
  </si>
  <si>
    <t>Ajuste Gastos en Personal</t>
  </si>
  <si>
    <t>E34_4305-59</t>
  </si>
  <si>
    <t>REPRESENTACIÓN Y VIÁTICOS</t>
  </si>
  <si>
    <t xml:space="preserve">VIÁTICOS A TRABAJADORES </t>
  </si>
  <si>
    <t>E34_4305-58</t>
  </si>
  <si>
    <t>VIÁTICOS A TRABAJADORES</t>
  </si>
  <si>
    <t>E8_4204-08</t>
  </si>
  <si>
    <t>gastos</t>
  </si>
  <si>
    <t>GASTOS MOVILIZACIÓN Y VIATICOS</t>
  </si>
  <si>
    <t>E18_8261440</t>
  </si>
  <si>
    <t>SEGUROS MEDICOS PARA EL PERSONAL </t>
  </si>
  <si>
    <t xml:space="preserve">Se carga por los gastos incurridos por los Seguros médicos que cubren a los empleados que pertenecen a la compañía. Se abona esta cuenta con las eventuales regularizaciones.  </t>
  </si>
  <si>
    <t>E10_RCC1TFZ050</t>
  </si>
  <si>
    <t>Otros servicios de salud relacionados c</t>
  </si>
  <si>
    <t>En esta cuenta se considera el costo por servicios de salud relacionados con el personal.</t>
  </si>
  <si>
    <t>E18_8231604</t>
  </si>
  <si>
    <t>SERVICIOS DE SALUD</t>
  </si>
  <si>
    <t xml:space="preserve">Se carga por evaluaciones preventivas a personal de la compañía. Se abona por anulaciones y eventuales regularizaciones.  </t>
  </si>
  <si>
    <t>E18_8261432</t>
  </si>
  <si>
    <t>OTROS GASTOS CONVENIO COLECTIVOS</t>
  </si>
  <si>
    <t>Se carga por los gastos correspondientes a las actividades de esparcimiento del día del trabajador eléctrico de la distribuidora, de acuerdo a lo estipulado en los Contratos Colectivos y a los valores que en cada oportunidad fija la empresa para este efecto. Se carga por los gastos de las olimpiadas en el establecimiento sede. Los gastos de otros establecimientos que concurran a dicho evento, deberán ser remesados al establecimiento sede. Se carga cualquier otro gasto contractual que no esté contemplado en el resto de las cuentas de Personal.</t>
  </si>
  <si>
    <t>Tipo</t>
  </si>
  <si>
    <t>Id Cuenta</t>
  </si>
  <si>
    <t>Ajuste en $</t>
  </si>
  <si>
    <t>Remuneraciones</t>
  </si>
  <si>
    <t>E10_RCE1B30030</t>
  </si>
  <si>
    <t>Gastos por beneficios a los empleados</t>
  </si>
  <si>
    <t>Otros beneficios- Contrib Inst Nal Fome</t>
  </si>
  <si>
    <t>En esta cuenta se registran los costos por enfermedades pre-existentes del personal, atención de salud dental, cámara chilena de construcción (Servicio medico de personal), aporte empresa planes colectivos de salud y bonificaciones destinadas a cubrir gas</t>
  </si>
  <si>
    <t>Servicios</t>
  </si>
  <si>
    <t>Otros Gastos</t>
  </si>
  <si>
    <t>N° de trabajadores</t>
  </si>
  <si>
    <t>Gasto por Trabajador</t>
  </si>
  <si>
    <t>Estimado</t>
  </si>
  <si>
    <t>Exceso</t>
  </si>
  <si>
    <t>Ajuste Gasto en Beneficios Médicos</t>
  </si>
  <si>
    <t>E10_RCE1DZ0000</t>
  </si>
  <si>
    <t>Gastos médicos MGR no core</t>
  </si>
  <si>
    <t>En esta cuenta se cargan los gastos asociados al servicio de alimentación.</t>
  </si>
  <si>
    <t>E12_RCE1B30030</t>
  </si>
  <si>
    <t>Otros beneficios asistencia de salud</t>
  </si>
  <si>
    <t>En esta cuenta se registran los costos por enfermedades pre-existentes del personal, atención de salud dental, cámara chilena de construcción (Servicio medico de personal), aporte empresa planes colectivos de salud y bonificaciones destinadas a cubrir gastos de salud, laboratorios, farmacias, etc.</t>
  </si>
  <si>
    <t>E18_8261301</t>
  </si>
  <si>
    <t>SERVICIO MEDICO</t>
  </si>
  <si>
    <t xml:space="preserve">Se carga por los aportes que mensualmente la empresa efectúa al Servicio Médico, por cada empleado y por cada carga familiar reconocida de los mismos según lo contemplado en los Contratos Colectivos. Se abona por las posibles regularizaciones a estos cargos.  </t>
  </si>
  <si>
    <t>E22_540210200</t>
  </si>
  <si>
    <t>Aporte Empresa al Bienestar</t>
  </si>
  <si>
    <t>En esta cuenta se imputan como egresos los gastos correspondientes a los Aportes de la Empresa al Servicio de Bienestar.</t>
  </si>
  <si>
    <t>E23_540210200</t>
  </si>
  <si>
    <t>E24_540210200</t>
  </si>
  <si>
    <t>E25_8261301</t>
  </si>
  <si>
    <t>E25_8261440</t>
  </si>
  <si>
    <t>SEGUROS MEDICOS PARA EL PERSONAL</t>
  </si>
  <si>
    <t>E39_540210200</t>
  </si>
  <si>
    <t>E6_5201</t>
  </si>
  <si>
    <t>Contabilizan los gastos de administración asociados a la explotación de la empresa, incluye parte de las remuneraciones del personal</t>
  </si>
  <si>
    <t>E9_5201</t>
  </si>
  <si>
    <t>E28_5201</t>
  </si>
  <si>
    <t>E14_5-2-11-001</t>
  </si>
  <si>
    <t xml:space="preserve">Gasto Administración y Ventas </t>
  </si>
  <si>
    <t>Reembolsa Salud / Farmacia</t>
  </si>
  <si>
    <t>En esta cuenta se imputan todos los costos por concepto de reembolsa de salud pagados al personal otorgados según convenio colectivo</t>
  </si>
  <si>
    <t>E36_521423</t>
  </si>
  <si>
    <t>GASTO DE AMINISTRACION Y VENTAS</t>
  </si>
  <si>
    <t>GASTOS FONDO SALUD TECNICO</t>
  </si>
  <si>
    <t>Corresponde al gasto que se incurre por aporte beneficio salud a trabajadores</t>
  </si>
  <si>
    <t>E36_541218</t>
  </si>
  <si>
    <t>GASTOS FONDO SALUD ADMINISTRATIVO</t>
  </si>
  <si>
    <t>Promedio + 20%</t>
  </si>
  <si>
    <t>Año Anterior</t>
  </si>
  <si>
    <t>E18_8261420</t>
  </si>
  <si>
    <t>VIATICOS</t>
  </si>
  <si>
    <t xml:space="preserve">Se carga por los valores que se pagan a los empleados, para compensar gastos o mayores gastos de alimentación en que incurre el empleado, con motivo de desplazamientos o extensión de su jornada de trabajo según lo contemplado en los Contratos Colectivos.  Se abona por las posibles regularizaciones a estos cargos.  </t>
  </si>
  <si>
    <t>Gasto en Viáticos</t>
  </si>
  <si>
    <t>Aj Rem</t>
  </si>
  <si>
    <t>Aj Ser</t>
  </si>
  <si>
    <t>Aj OG</t>
  </si>
  <si>
    <t>Ajuste Gasto en Viaticos</t>
  </si>
  <si>
    <t>E25_8261437</t>
  </si>
  <si>
    <t>COMISION DE SERVICIO</t>
  </si>
  <si>
    <t xml:space="preserve">Se carga por los valores que se pagan a los trabajadores, para compensar eventuales gastos que deben incurrir con motivo de desplazamientos por viaje en cumplimiento de sus funciones.  Se abona por las posibles regularizaciones a estos cargos.  </t>
  </si>
  <si>
    <t>E29_5.3.01.135</t>
  </si>
  <si>
    <t>Víatico asignado ala personal que por necesidades de trabajo no puede hacer uso de su horario de colación, segú Convenio Colectivo</t>
  </si>
  <si>
    <t>E36_524401</t>
  </si>
  <si>
    <t>VIATICO COM.SS.COLAC.TECNICO</t>
  </si>
  <si>
    <t>Corresponde al gasto que se incurre por pago de remuneraciones.</t>
  </si>
  <si>
    <t>E36_541122</t>
  </si>
  <si>
    <t>VIATICO VARIOS</t>
  </si>
  <si>
    <t>E6_5111</t>
  </si>
  <si>
    <t>Contabiliza costos por construcción de empalmes aéreos para clientes en Baja Tensión, incluye remuneraciones del personal</t>
  </si>
  <si>
    <t>E6_5138</t>
  </si>
  <si>
    <t>Contabilizan costos que no ha sido posible clasificar en el rango de cuentas 5101 a 5136, incluye remuneraciones del personal</t>
  </si>
  <si>
    <t>E6_5171</t>
  </si>
  <si>
    <t>Contabiliza costos de mantención y operación de subestaciones de poder, incluye remuneraciones del personal</t>
  </si>
  <si>
    <t>E6_5176</t>
  </si>
  <si>
    <t>Contabiliza costos de mantención y operación asociado al sistema de distribución secundaria o BT,  incluye remuneraciones del personal</t>
  </si>
  <si>
    <t>E6_5187</t>
  </si>
  <si>
    <t>Contabiliza los costos asociados a obras complementarias, esto es, gastos indirectos, en proyectos y que corresponde reconocer como costos de explotación, como ejecución de empalmes, entre otros, incluye remuneraciones del personal</t>
  </si>
  <si>
    <t>Contabilizan los gastos de administración asociados a la explotación de la empresa, incluye remuneraciones del personal</t>
  </si>
  <si>
    <t>E6_5305</t>
  </si>
  <si>
    <t>Contabilizan los costos en que incurre la empresa en la atención de sus clientes,  incluye remuneraciones del personal</t>
  </si>
  <si>
    <t>E31_5201</t>
  </si>
  <si>
    <t>Contabilizan los gastos de administración asociados a la explotación de la empresa , incluye remuneraciones de personal</t>
  </si>
  <si>
    <t>E32_5201</t>
  </si>
  <si>
    <t>Contabilizan los gastos de administración asociados a la explotación de la empresa, incluye parte de remuneraciones del personal</t>
  </si>
  <si>
    <t>E6_5047</t>
  </si>
  <si>
    <t xml:space="preserve"> Contabiliza arriendos y mantención de equipos de medida eléctrica</t>
  </si>
  <si>
    <t>E6_5190</t>
  </si>
  <si>
    <t>Contabilizan costos de construcción de empalmes provisorios no activados.</t>
  </si>
  <si>
    <t>E6_5109</t>
  </si>
  <si>
    <t>Contabiliza costos por la prestación del servicio de conexión y desconexión de servicios</t>
  </si>
  <si>
    <t>E6_5112</t>
  </si>
  <si>
    <t>Contabiliza costos por construcción de empalmes aéreos para clientes en Baja Tensión</t>
  </si>
  <si>
    <t>E6_5114</t>
  </si>
  <si>
    <t>Contabiliza costos por construcción de empalmes subterráneos para clientes en Baja Tensión</t>
  </si>
  <si>
    <t>E6_5116</t>
  </si>
  <si>
    <t>Contabiliza costos por construcción de empalmes aéreos para clientes en Media Tensión</t>
  </si>
  <si>
    <t>E6_5120</t>
  </si>
  <si>
    <t>Contabiliza costos por construcción de alumbrado público</t>
  </si>
  <si>
    <t>E6_5128</t>
  </si>
  <si>
    <t>Contabilizan costos asociados a estudios para diversos procesos operativos en las áreas de distribución y atención a clientes de la empresa.</t>
  </si>
  <si>
    <t>E6_5132</t>
  </si>
  <si>
    <t>Contabilizan costos asociados a la construcción y montaje de subestaciones.</t>
  </si>
  <si>
    <t>E6_5172</t>
  </si>
  <si>
    <t>Contabiliza costos de mantención y operación de líneas de subtransmisión</t>
  </si>
  <si>
    <t>E6_5174</t>
  </si>
  <si>
    <t>Contabiliza costos de mantención y operación asociado al sistema de distribución primaria o MT</t>
  </si>
  <si>
    <t>E6_5175</t>
  </si>
  <si>
    <t>Contabiliza costos de mantención y operación de subestaciones de distribución de la empresa.</t>
  </si>
  <si>
    <t>E6_5179</t>
  </si>
  <si>
    <t>Contabiliza costos asociados a la guardia de emergencia</t>
  </si>
  <si>
    <t>E6_5181</t>
  </si>
  <si>
    <t>Contabiliza costos de mantención para equipos, herramientas de trabajo y asociados también a personal operativo.</t>
  </si>
  <si>
    <t>E6_5182</t>
  </si>
  <si>
    <t>Contabiliza costos de mantención, administración y operación para los diversos edificios donde se desempeñan labores.</t>
  </si>
  <si>
    <t>E6_5302</t>
  </si>
  <si>
    <t>Contabilizan los costos asociados al proceso de lectura y reparto de boletas de clientes.</t>
  </si>
  <si>
    <t>E6_5303</t>
  </si>
  <si>
    <t>Contabilizan los costos en que incurre la empresa al emitir la boleta o factura a sus clientes, incluyendo mecanizado, confección y diseño de boletas, impresión, entre otros.</t>
  </si>
  <si>
    <t>E6_5304</t>
  </si>
  <si>
    <t>Contabilizan los costos asociados al proceso de recaudación de pagos de boletas y facturas en las diversas oficinas comerciales de la empresa</t>
  </si>
  <si>
    <t>E6_5306</t>
  </si>
  <si>
    <t>Contabilizan costos asociados a la administración para los procesos comerciales de la empresa.</t>
  </si>
  <si>
    <t>E28_5174</t>
  </si>
  <si>
    <t>Oper y Manten Redes Distr Primaria</t>
  </si>
  <si>
    <t>Contabilizan los gastos de administración asociados a la explotación de la empresa, incluye remuneraciones</t>
  </si>
  <si>
    <t>E31_5174</t>
  </si>
  <si>
    <t>E31_5175</t>
  </si>
  <si>
    <t>Oper y Manten Grupo Transf Distribución</t>
  </si>
  <si>
    <t>E31_5176</t>
  </si>
  <si>
    <t>Oper y Manten Redes Distribución Secund</t>
  </si>
  <si>
    <t>Contabiliza costos de mantención y operación asociado al sistema de distribución secundaria o BT</t>
  </si>
  <si>
    <t>E31_5306</t>
  </si>
  <si>
    <t>Gtos de Vtas Gestión Comercial</t>
  </si>
  <si>
    <t>E32_5171</t>
  </si>
  <si>
    <t>Operación y Manten Subestaciones</t>
  </si>
  <si>
    <t>Contabiliza costos de mantención y operación de subestaciones de poder</t>
  </si>
  <si>
    <t>E32_5174</t>
  </si>
  <si>
    <t>E32_5176</t>
  </si>
  <si>
    <t>E32_5306</t>
  </si>
  <si>
    <t>E22_551540100</t>
  </si>
  <si>
    <t>En esta cuenta se imputan otros egresos por viáticos para personal por comisión de servicio.</t>
  </si>
  <si>
    <t>E23_551540100</t>
  </si>
  <si>
    <t>E24_551540100</t>
  </si>
  <si>
    <t>E33_510107003-01-112-0155-003-000-000</t>
  </si>
  <si>
    <t>VIATICOS POR VIAJE</t>
  </si>
  <si>
    <t>En esta cuenta contable se registra el valor de las comisiones de servicios y gastos incurridos por el personal de la cooperativa en el cometido de sus labores del lugar habitual de trabajo y que reúna además la condición de pernoctar por dicho cometido, por parte de Gerencia Técnica y del departamento de distribución y conservación de lineas.</t>
  </si>
  <si>
    <t>E33_510107003-01-105-0155-001-000-000</t>
  </si>
  <si>
    <t>En esta cuenta contable se registra el valor de las comisiones de servicios y gastos incurridos por el personal de la cooperativa en el cometido de sus labores del lugar habitual de trabajo y que reúna además la condición de pernoctar por dicho cometido, por parte de Gerencia General.</t>
  </si>
  <si>
    <t>E21_271114001</t>
  </si>
  <si>
    <t>VIATICOS DEPTO.TEC.(ADM)</t>
  </si>
  <si>
    <t>Registra viáticos para los trabajadores</t>
  </si>
  <si>
    <t>E21_271115001</t>
  </si>
  <si>
    <t>VIATICOS LINEAS</t>
  </si>
  <si>
    <t>E21_271731001</t>
  </si>
  <si>
    <t>VIATICOS ADMINISTRACION</t>
  </si>
  <si>
    <t>E6_6201</t>
  </si>
  <si>
    <t>Otros Gastos Varios de Operación</t>
  </si>
  <si>
    <t>Contabiliza los gastos derivados de la recuperación de deudores incobrables.</t>
  </si>
  <si>
    <t>E6_5107</t>
  </si>
  <si>
    <t>Atención de domicilio clinetes regulados</t>
  </si>
  <si>
    <t>E18_8261408</t>
  </si>
  <si>
    <t>ASIGNACION CLUB DEPORTIVO</t>
  </si>
  <si>
    <t xml:space="preserve">Se carga por los aportes de cargo de la empresa al Club Deportivo, por cada empleado, de acuerdo a lo contemplado en los Contratos Colectivos. Se abona por las posibles regularizaciones a estos cargos.  </t>
  </si>
  <si>
    <t>Ajuste Actividades de Esparcimiento</t>
  </si>
  <si>
    <t>E22_540210300</t>
  </si>
  <si>
    <t>Gastos de Bienestar</t>
  </si>
  <si>
    <t>En esta cuenta se imputan como egresos los gastos correspondientes a Gastos de Bienestar del personal.</t>
  </si>
  <si>
    <t>E23_540210300</t>
  </si>
  <si>
    <t>E24_540210300</t>
  </si>
  <si>
    <t>E25_8261432</t>
  </si>
  <si>
    <t>Se carga por los gastos correspondientes a la celebración del día del trabajador eléctrico, de acuerdo a lo estipulado en los Contratos Colectivos y a los valores que en cada oportunidad fija la empresa para este efecto. Se carga por los gastos de las olimpiadas en el establecimiento sede. Los gastos de otros establecimientos que concurran a dicho evento, deberán ser remesados al establecimiento sede. Se carga cualquier otro gasto contractual que no esté contemplado en el resto de las cuentas de Personal.</t>
  </si>
  <si>
    <t>E25_8261454</t>
  </si>
  <si>
    <t>CALIDAD DE VIDA</t>
  </si>
  <si>
    <t>En esta cuenta contable se imputan los gastos asociados a iniciativas que contribuyen a generar espacios e instancias orientadas a favorecer la calidad de vida y el clima laboral de los distintos equipos de trabajo.</t>
  </si>
  <si>
    <t>E39_540210300</t>
  </si>
  <si>
    <t>E10_RCC1TI0000</t>
  </si>
  <si>
    <t>Servicios empleo temporal</t>
  </si>
  <si>
    <t>Se deben cargar todos los costos asociados a gastos de celebración y eventos</t>
  </si>
  <si>
    <t>E14_5-2-11-005</t>
  </si>
  <si>
    <t>Actividades Fiestas Patrias / Fin Año / Paseo</t>
  </si>
  <si>
    <t xml:space="preserve">En esta cuenta se imputan todos los costos por concepto de actividades recreativas por fiestas patria, fin de año y paseo del personal según convenio colectivo. </t>
  </si>
  <si>
    <t>E22_540211300</t>
  </si>
  <si>
    <t>Torneos deportivos del personal</t>
  </si>
  <si>
    <t>En esta cuenta se imputan como egresos los gastos correspondientes a gasto por torneos del personal, premiaciones, entre otros.</t>
  </si>
  <si>
    <t>E22_540211400</t>
  </si>
  <si>
    <t>Actividades Deportivas</t>
  </si>
  <si>
    <t>En esta cuenta se imputan como egresos los gastos por actividades deportivas (arriendo de canchas de futbol, gimnasio, etc.).</t>
  </si>
  <si>
    <t>E22_552730200</t>
  </si>
  <si>
    <t>En esta cuenta se imputan los costos actividades deportivas organizadas y/o administradas por la Empresa, tales como: LIBSUR, escuelas polideportivas, corridas familiares y otras</t>
  </si>
  <si>
    <t>E23_552730200</t>
  </si>
  <si>
    <t>E23_540211300</t>
  </si>
  <si>
    <t>E23_540211400</t>
  </si>
  <si>
    <t>E24_540211300</t>
  </si>
  <si>
    <t>E24_540211400</t>
  </si>
  <si>
    <t>E35_420107</t>
  </si>
  <si>
    <t xml:space="preserve">Gastos de Administacion y ventas </t>
  </si>
  <si>
    <t>GASTOS DEL PERSONAL</t>
  </si>
  <si>
    <t xml:space="preserve">Gastos de bienestar y celebraciones </t>
  </si>
  <si>
    <t>Promedio S/N Extremos</t>
  </si>
  <si>
    <t>Celebraciones</t>
  </si>
  <si>
    <t>Actividades deportivas</t>
  </si>
  <si>
    <t>Ajuste Servicios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</si>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</sst>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_ * #,##0.00_ ;_ * \-#,##0.00_ ;_ * &quot;-&quot;_ ;_ @_ "/>
    <numFmt numFmtId="165" formatCode="0.0%"/>
    <numFmt numFmtId="166" formatCode="_-* #,##0_-;\-* #,##0_-;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2" fillId="0" borderId="1" xfId="0" applyFont="1" applyBorder="1"/>
    <xf numFmtId="0" fontId="0" fillId="0" borderId="1" xfId="0" applyBorder="1" applyAlignment="1">
      <alignment horizontal="center"/>
    </xf>
    <xf numFmtId="0" fontId="0" fillId="0" borderId="1" xfId="0" applyBorder="1"/>
    <xf numFmtId="41" fontId="0" fillId="0" borderId="1" xfId="1" applyFont="1" applyFill="1" applyBorder="1"/>
    <xf numFmtId="0" fontId="2" fillId="0" borderId="0" xfId="0" applyFont="1"/>
    <xf numFmtId="0" fontId="0" fillId="0" borderId="1" xfId="0" applyBorder="1" applyAlignment="1">
      <alignment horizontal="left"/>
    </xf>
    <xf numFmtId="165" fontId="2" fillId="0" borderId="1" xfId="2" applyNumberFormat="1" applyFont="1" applyBorder="1" applyAlignment="1">
      <alignment horizont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0" fillId="0" borderId="1" xfId="0" applyFill="1" applyBorder="1"/>
    <xf numFmtId="0" fontId="0" fillId="0" borderId="1" xfId="0"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xf>
    <xf numFmtId="41" fontId="0" fillId="0" borderId="1" xfId="1" applyFont="1" applyBorder="1"/>
    <xf numFmtId="9" fontId="0" fillId="0" borderId="1" xfId="2" applyFont="1" applyBorder="1" applyAlignment="1">
      <alignment horizontal="center"/>
    </xf>
    <xf numFmtId="41" fontId="0" fillId="0" borderId="1" xfId="0" applyNumberFormat="1" applyBorder="1"/>
    <xf numFmtId="41" fontId="0" fillId="0" borderId="3" xfId="0" applyNumberFormat="1" applyBorder="1"/>
    <xf numFmtId="41" fontId="2" fillId="0" borderId="1" xfId="0" applyNumberFormat="1" applyFont="1" applyBorder="1"/>
    <xf numFmtId="166" fontId="0" fillId="0" borderId="1" xfId="0" applyNumberFormat="1" applyBorder="1" applyAlignment="1">
      <alignment horizontal="center"/>
    </xf>
    <xf numFmtId="165" fontId="0" fillId="0" borderId="1" xfId="2" applyNumberFormat="1" applyFont="1" applyBorder="1" applyAlignment="1">
      <alignment horizontal="center"/>
    </xf>
    <xf numFmtId="41" fontId="2" fillId="0" borderId="1" xfId="1" applyFont="1" applyBorder="1"/>
    <xf numFmtId="0" fontId="0" fillId="2" borderId="1" xfId="0" applyFill="1" applyBorder="1"/>
    <xf numFmtId="0" fontId="0" fillId="2" borderId="1" xfId="0" applyFill="1" applyBorder="1" applyAlignment="1">
      <alignment horizontal="center"/>
    </xf>
    <xf numFmtId="41" fontId="0" fillId="2" borderId="1" xfId="1" applyFont="1" applyFill="1" applyBorder="1"/>
    <xf numFmtId="9" fontId="1" fillId="2" borderId="1" xfId="2" applyFont="1" applyFill="1" applyBorder="1" applyAlignment="1">
      <alignment horizontal="center"/>
    </xf>
    <xf numFmtId="165" fontId="0" fillId="2" borderId="1" xfId="2" applyNumberFormat="1" applyFont="1" applyFill="1" applyBorder="1" applyAlignment="1">
      <alignment horizontal="center"/>
    </xf>
    <xf numFmtId="41" fontId="0" fillId="2" borderId="1" xfId="0" applyNumberFormat="1" applyFill="1" applyBorder="1"/>
    <xf numFmtId="9" fontId="1" fillId="0" borderId="1" xfId="2" applyFont="1" applyBorder="1" applyAlignment="1">
      <alignment horizontal="center"/>
    </xf>
    <xf numFmtId="164" fontId="0" fillId="0" borderId="0" xfId="1" applyNumberFormat="1" applyFont="1"/>
    <xf numFmtId="41" fontId="0" fillId="0" borderId="0" xfId="0" applyNumberFormat="1"/>
    <xf numFmtId="41" fontId="0" fillId="0" borderId="0" xfId="1" applyFont="1"/>
    <xf numFmtId="9" fontId="2" fillId="0" borderId="1" xfId="2" applyFont="1" applyBorder="1" applyAlignment="1">
      <alignment horizontal="center"/>
    </xf>
    <xf numFmtId="0" fontId="0" fillId="0" borderId="0" xfId="0" applyAlignment="1">
      <alignment horizontal="center"/>
    </xf>
    <xf numFmtId="2" fontId="0" fillId="0" borderId="0" xfId="0" applyNumberFormat="1"/>
    <xf numFmtId="0" fontId="0" fillId="3" borderId="1" xfId="0" applyFill="1" applyBorder="1"/>
    <xf numFmtId="0" fontId="0" fillId="3" borderId="1" xfId="0" applyFill="1" applyBorder="1" applyAlignment="1">
      <alignment horizontal="center"/>
    </xf>
    <xf numFmtId="41" fontId="0" fillId="3" borderId="1" xfId="1" applyFont="1" applyFill="1" applyBorder="1"/>
    <xf numFmtId="9" fontId="0" fillId="3" borderId="1" xfId="2" applyFont="1" applyFill="1" applyBorder="1" applyAlignment="1">
      <alignment horizontal="center"/>
    </xf>
    <xf numFmtId="165" fontId="0" fillId="3" borderId="1" xfId="2" applyNumberFormat="1" applyFont="1" applyFill="1" applyBorder="1" applyAlignment="1">
      <alignment horizontal="center"/>
    </xf>
    <xf numFmtId="41" fontId="0" fillId="3" borderId="1" xfId="0" applyNumberFormat="1" applyFill="1" applyBorder="1"/>
    <xf numFmtId="41" fontId="2" fillId="0" borderId="1" xfId="1" applyFont="1" applyFill="1" applyBorder="1"/>
    <xf numFmtId="41" fontId="2" fillId="0" borderId="1" xfId="1" applyFont="1" applyBorder="1" applyAlignment="1">
      <alignment horizontal="center"/>
    </xf>
    <xf numFmtId="41" fontId="0" fillId="0" borderId="1" xfId="1" applyFont="1" applyBorder="1" applyAlignment="1">
      <alignment horizontal="center"/>
    </xf>
    <xf numFmtId="166" fontId="2" fillId="0" borderId="1" xfId="0" applyNumberFormat="1" applyFont="1" applyBorder="1"/>
    <xf numFmtId="0" fontId="2" fillId="0" borderId="4" xfId="0" applyFont="1" applyFill="1" applyBorder="1" applyAlignment="1">
      <alignment horizontal="center"/>
    </xf>
    <xf numFmtId="0" fontId="2" fillId="0" borderId="1" xfId="0" applyFont="1" applyBorder="1" applyAlignment="1">
      <alignment horizontal="center"/>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exos%201%20y%202%20-%20Resumen%20y%20rechazos%20por%20actividad%202020_formul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blo/Desktop/SEC/contabilidad%20regulatoria/COSTOS%202020/Estudio/Informe%20final%20sep27_2020/Ajustes%20Otros%20Costos/Ajuste%20Gastos%20en%20Personal%202020%20SEC_By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RE"/>
      <sheetName val="Anexo1  Resumen"/>
      <sheetName val="1er y 2° Criterio"/>
      <sheetName val="3er Criterio"/>
      <sheetName val="3er criterio Etapa 1"/>
      <sheetName val="3er criterio Etapa 2"/>
      <sheetName val="3er criterio Etapa 3"/>
      <sheetName val="3er criterio Etapa 4"/>
      <sheetName val="4to criterio"/>
      <sheetName val="4to criterio Etapa 1"/>
      <sheetName val="4to criterio Etapa 2"/>
      <sheetName val="5to criterio"/>
      <sheetName val="5to criterio Etapa 1"/>
      <sheetName val="5to criterio Etapa 2"/>
      <sheetName val="6to criterio"/>
      <sheetName val="7mo criterio"/>
      <sheetName val="Resumen por Actividad"/>
    </sheetNames>
    <sheetDataSet>
      <sheetData sheetId="0"/>
      <sheetData sheetId="1"/>
      <sheetData sheetId="2"/>
      <sheetData sheetId="3"/>
      <sheetData sheetId="4"/>
      <sheetData sheetId="5"/>
      <sheetData sheetId="6"/>
      <sheetData sheetId="7"/>
      <sheetData sheetId="8">
        <row r="35">
          <cell r="H35">
            <v>-8815230354.8246517</v>
          </cell>
        </row>
      </sheetData>
      <sheetData sheetId="9">
        <row r="35">
          <cell r="H35">
            <v>-881285988.13425362</v>
          </cell>
        </row>
      </sheetData>
      <sheetData sheetId="10">
        <row r="35">
          <cell r="H35">
            <v>-7933944366.6903982</v>
          </cell>
        </row>
      </sheetData>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as Remuneraciones"/>
      <sheetName val="Ajuste en Remuneraciones"/>
      <sheetName val="Ajuste de Servicios"/>
      <sheetName val="Ajuste de Otros Gastos"/>
      <sheetName val="Ctas Servicios"/>
      <sheetName val="Ctas Otros Gastos"/>
      <sheetName val="Trabajadores"/>
      <sheetName val="Viáticos"/>
      <sheetName val="Beneficios Médicos"/>
      <sheetName val="Actividades de Esparcimiento"/>
      <sheetName val="Resumen de Ajustes"/>
      <sheetName val="Grupo Chilquinta"/>
      <sheetName val="Via Chilquinta"/>
      <sheetName val="Hoja4"/>
      <sheetName val="Ser"/>
      <sheetName val="OG"/>
    </sheetNames>
    <sheetDataSet>
      <sheetData sheetId="0"/>
      <sheetData sheetId="1">
        <row r="1">
          <cell r="A1" t="str">
            <v>Resumen Remuneraciones</v>
          </cell>
        </row>
        <row r="3">
          <cell r="A3" t="str">
            <v>ID</v>
          </cell>
          <cell r="B3" t="str">
            <v>Empresa</v>
          </cell>
          <cell r="C3" t="str">
            <v>Total</v>
          </cell>
          <cell r="D3" t="str">
            <v>A Chequeo</v>
          </cell>
          <cell r="E3" t="str">
            <v>% A Chequeo</v>
          </cell>
        </row>
        <row r="4">
          <cell r="A4">
            <v>6</v>
          </cell>
          <cell r="B4" t="str">
            <v>CHILQUINTA</v>
          </cell>
          <cell r="C4">
            <v>22496072359</v>
          </cell>
          <cell r="D4">
            <v>16105857304.259127</v>
          </cell>
          <cell r="E4">
            <v>0.7159408561297439</v>
          </cell>
        </row>
        <row r="5">
          <cell r="A5">
            <v>8</v>
          </cell>
          <cell r="B5" t="str">
            <v>EMELCA</v>
          </cell>
          <cell r="C5">
            <v>304759006</v>
          </cell>
          <cell r="D5">
            <v>304759006</v>
          </cell>
          <cell r="E5">
            <v>1</v>
          </cell>
        </row>
        <row r="6">
          <cell r="A6">
            <v>9</v>
          </cell>
          <cell r="B6" t="str">
            <v>LITORAL</v>
          </cell>
          <cell r="C6">
            <v>1109384455</v>
          </cell>
          <cell r="D6">
            <v>912925739.91750026</v>
          </cell>
          <cell r="E6">
            <v>0.82291196329905336</v>
          </cell>
        </row>
        <row r="7">
          <cell r="A7">
            <v>10</v>
          </cell>
          <cell r="B7" t="str">
            <v>ENEL</v>
          </cell>
          <cell r="C7">
            <v>27785702789.999691</v>
          </cell>
          <cell r="D7">
            <v>23230223914.604935</v>
          </cell>
          <cell r="E7">
            <v>0.83604953562541118</v>
          </cell>
        </row>
        <row r="8">
          <cell r="A8">
            <v>12</v>
          </cell>
          <cell r="B8" t="str">
            <v>EEC</v>
          </cell>
          <cell r="C8">
            <v>313372619.86399996</v>
          </cell>
          <cell r="D8">
            <v>128875205.30797492</v>
          </cell>
          <cell r="E8">
            <v>0.41125228286984755</v>
          </cell>
        </row>
        <row r="9">
          <cell r="A9">
            <v>13</v>
          </cell>
          <cell r="B9" t="str">
            <v>TILTIL</v>
          </cell>
          <cell r="C9">
            <v>338999736</v>
          </cell>
          <cell r="D9">
            <v>269841791.00514227</v>
          </cell>
          <cell r="E9">
            <v>0.79599410368019363</v>
          </cell>
        </row>
        <row r="10">
          <cell r="A10">
            <v>14</v>
          </cell>
          <cell r="B10" t="str">
            <v>EEPA</v>
          </cell>
          <cell r="C10">
            <v>2673316079</v>
          </cell>
          <cell r="D10">
            <v>2673316079</v>
          </cell>
          <cell r="E10">
            <v>1</v>
          </cell>
        </row>
        <row r="11">
          <cell r="A11">
            <v>18</v>
          </cell>
          <cell r="B11" t="str">
            <v>CGE</v>
          </cell>
          <cell r="C11">
            <v>39239206321.567848</v>
          </cell>
          <cell r="D11">
            <v>27794538086.337578</v>
          </cell>
          <cell r="E11">
            <v>0.70833588881894116</v>
          </cell>
        </row>
        <row r="12">
          <cell r="A12">
            <v>21</v>
          </cell>
          <cell r="B12" t="str">
            <v>COOPELAN</v>
          </cell>
          <cell r="C12">
            <v>1520238300</v>
          </cell>
          <cell r="D12">
            <v>1351127613</v>
          </cell>
          <cell r="E12">
            <v>0.88876040881222373</v>
          </cell>
        </row>
        <row r="13">
          <cell r="A13">
            <v>22</v>
          </cell>
          <cell r="B13" t="str">
            <v>FRONTEL</v>
          </cell>
          <cell r="C13">
            <v>10525656629</v>
          </cell>
          <cell r="D13">
            <v>8985438711</v>
          </cell>
          <cell r="E13">
            <v>0.85367013457797647</v>
          </cell>
        </row>
        <row r="14">
          <cell r="A14">
            <v>23</v>
          </cell>
          <cell r="B14" t="str">
            <v>SAESA</v>
          </cell>
          <cell r="C14">
            <v>20211156446</v>
          </cell>
          <cell r="D14">
            <v>16368147605</v>
          </cell>
          <cell r="E14">
            <v>0.80985705339188685</v>
          </cell>
        </row>
        <row r="15">
          <cell r="A15">
            <v>24</v>
          </cell>
          <cell r="B15" t="str">
            <v>EDELAYSEN</v>
          </cell>
          <cell r="C15">
            <v>2457266206</v>
          </cell>
          <cell r="D15">
            <v>1305636976</v>
          </cell>
          <cell r="E15">
            <v>0.53133721239154985</v>
          </cell>
        </row>
        <row r="16">
          <cell r="A16">
            <v>25</v>
          </cell>
          <cell r="B16" t="str">
            <v>EDELMAG</v>
          </cell>
          <cell r="C16">
            <v>3925904573</v>
          </cell>
          <cell r="D16">
            <v>1808465301</v>
          </cell>
          <cell r="E16">
            <v>0.46064932740279319</v>
          </cell>
        </row>
        <row r="17">
          <cell r="A17">
            <v>26</v>
          </cell>
          <cell r="B17" t="str">
            <v>CODINER</v>
          </cell>
          <cell r="C17">
            <v>1210665424</v>
          </cell>
          <cell r="D17">
            <v>1133712136</v>
          </cell>
          <cell r="E17">
            <v>0.93643719687166027</v>
          </cell>
        </row>
        <row r="18">
          <cell r="A18">
            <v>28</v>
          </cell>
          <cell r="B18" t="str">
            <v>EDECSA</v>
          </cell>
          <cell r="C18">
            <v>452452748</v>
          </cell>
          <cell r="D18">
            <v>316680755.81999993</v>
          </cell>
          <cell r="E18">
            <v>0.69992006285703878</v>
          </cell>
        </row>
        <row r="19">
          <cell r="A19">
            <v>29</v>
          </cell>
          <cell r="B19" t="str">
            <v>CEC</v>
          </cell>
          <cell r="C19">
            <v>918097424.00000012</v>
          </cell>
          <cell r="D19">
            <v>680565653.52219748</v>
          </cell>
          <cell r="E19">
            <v>0.7412782518842983</v>
          </cell>
        </row>
        <row r="20">
          <cell r="A20">
            <v>31</v>
          </cell>
          <cell r="B20" t="str">
            <v>LUZLINARES</v>
          </cell>
          <cell r="C20">
            <v>841688075</v>
          </cell>
          <cell r="D20">
            <v>731985891.46899998</v>
          </cell>
          <cell r="E20">
            <v>0.86966408722019728</v>
          </cell>
        </row>
        <row r="21">
          <cell r="A21">
            <v>32</v>
          </cell>
          <cell r="B21" t="str">
            <v>LUZPARRAL</v>
          </cell>
          <cell r="C21">
            <v>809474944</v>
          </cell>
          <cell r="D21">
            <v>618587935.94149995</v>
          </cell>
          <cell r="E21">
            <v>0.76418416718961468</v>
          </cell>
        </row>
        <row r="22">
          <cell r="A22">
            <v>33</v>
          </cell>
          <cell r="B22" t="str">
            <v>COPELEC</v>
          </cell>
          <cell r="C22">
            <v>3243730377.1309819</v>
          </cell>
          <cell r="D22">
            <v>2791146252.1037812</v>
          </cell>
          <cell r="E22">
            <v>0.86047418484038651</v>
          </cell>
        </row>
        <row r="23">
          <cell r="A23">
            <v>34</v>
          </cell>
          <cell r="B23" t="str">
            <v>COELCHA</v>
          </cell>
          <cell r="C23">
            <v>1341345790</v>
          </cell>
          <cell r="D23">
            <v>1143268710</v>
          </cell>
          <cell r="E23">
            <v>0.85232959205843561</v>
          </cell>
        </row>
        <row r="24">
          <cell r="A24">
            <v>35</v>
          </cell>
          <cell r="B24" t="str">
            <v>SOCOEPA</v>
          </cell>
          <cell r="C24">
            <v>118364754</v>
          </cell>
          <cell r="D24">
            <v>118364754</v>
          </cell>
          <cell r="E24">
            <v>1</v>
          </cell>
        </row>
        <row r="25">
          <cell r="A25">
            <v>36</v>
          </cell>
          <cell r="B25" t="str">
            <v>COOPREL</v>
          </cell>
          <cell r="C25">
            <v>877103240.46044457</v>
          </cell>
          <cell r="D25">
            <v>657372682.74855089</v>
          </cell>
          <cell r="E25">
            <v>0.74948153469762147</v>
          </cell>
        </row>
        <row r="26">
          <cell r="A26">
            <v>39</v>
          </cell>
          <cell r="B26" t="str">
            <v>LUZOSORNO</v>
          </cell>
          <cell r="C26">
            <v>850916943</v>
          </cell>
          <cell r="D26">
            <v>633556433</v>
          </cell>
          <cell r="E26">
            <v>0.74455731339221909</v>
          </cell>
        </row>
        <row r="27">
          <cell r="A27">
            <v>40</v>
          </cell>
          <cell r="B27" t="str">
            <v>CRELL</v>
          </cell>
          <cell r="C27">
            <v>1941238215.8487077</v>
          </cell>
          <cell r="D27">
            <v>948479807.33831811</v>
          </cell>
          <cell r="E27">
            <v>0.48859526852228363</v>
          </cell>
        </row>
        <row r="28">
          <cell r="A28" t="str">
            <v>INDUSTRIA</v>
          </cell>
          <cell r="C28">
            <v>145506113455.87167</v>
          </cell>
          <cell r="D28">
            <v>111012874344.3756</v>
          </cell>
          <cell r="E28">
            <v>0.76294302492000099</v>
          </cell>
        </row>
      </sheetData>
      <sheetData sheetId="2"/>
      <sheetData sheetId="3"/>
      <sheetData sheetId="4"/>
      <sheetData sheetId="5"/>
      <sheetData sheetId="6"/>
      <sheetData sheetId="7">
        <row r="3">
          <cell r="AB3">
            <v>0</v>
          </cell>
        </row>
        <row r="4">
          <cell r="AB4">
            <v>0</v>
          </cell>
        </row>
        <row r="5">
          <cell r="AB5">
            <v>0</v>
          </cell>
        </row>
        <row r="6">
          <cell r="AB6">
            <v>0</v>
          </cell>
        </row>
        <row r="7">
          <cell r="AB7">
            <v>0</v>
          </cell>
        </row>
        <row r="8">
          <cell r="AB8">
            <v>0</v>
          </cell>
        </row>
        <row r="9">
          <cell r="AB9">
            <v>0</v>
          </cell>
        </row>
        <row r="10">
          <cell r="AB10">
            <v>0</v>
          </cell>
        </row>
        <row r="11">
          <cell r="AB11">
            <v>0</v>
          </cell>
        </row>
        <row r="12">
          <cell r="AB12">
            <v>0</v>
          </cell>
        </row>
        <row r="13">
          <cell r="AB13">
            <v>0</v>
          </cell>
        </row>
        <row r="14">
          <cell r="AB14">
            <v>0</v>
          </cell>
        </row>
        <row r="15">
          <cell r="AB15">
            <v>0</v>
          </cell>
        </row>
        <row r="16">
          <cell r="AB16">
            <v>0</v>
          </cell>
        </row>
        <row r="17">
          <cell r="AB17">
            <v>0</v>
          </cell>
        </row>
        <row r="18">
          <cell r="AB18">
            <v>0</v>
          </cell>
        </row>
        <row r="19">
          <cell r="AB19">
            <v>-2449700.1252109217</v>
          </cell>
        </row>
        <row r="20">
          <cell r="AB20">
            <v>-5888208.6707252823</v>
          </cell>
        </row>
        <row r="21">
          <cell r="AB21">
            <v>0</v>
          </cell>
        </row>
        <row r="22">
          <cell r="AB22">
            <v>-505629.84766617668</v>
          </cell>
        </row>
        <row r="23">
          <cell r="AB23">
            <v>0</v>
          </cell>
        </row>
        <row r="24">
          <cell r="AB24">
            <v>0</v>
          </cell>
        </row>
        <row r="25">
          <cell r="AB25">
            <v>0</v>
          </cell>
        </row>
        <row r="26">
          <cell r="AB26">
            <v>0</v>
          </cell>
        </row>
        <row r="27">
          <cell r="AB27">
            <v>-8843538.6436023805</v>
          </cell>
        </row>
      </sheetData>
      <sheetData sheetId="8">
        <row r="3">
          <cell r="AB3">
            <v>-33748313.145287693</v>
          </cell>
        </row>
        <row r="4">
          <cell r="AB4">
            <v>0</v>
          </cell>
        </row>
        <row r="5">
          <cell r="AB5">
            <v>0</v>
          </cell>
        </row>
        <row r="6">
          <cell r="AB6">
            <v>-15798.912924775052</v>
          </cell>
        </row>
        <row r="7">
          <cell r="AB7">
            <v>0</v>
          </cell>
        </row>
        <row r="8">
          <cell r="AB8">
            <v>0</v>
          </cell>
        </row>
        <row r="9">
          <cell r="AB9">
            <v>0</v>
          </cell>
        </row>
        <row r="10">
          <cell r="AB10">
            <v>-388950439.23858285</v>
          </cell>
        </row>
        <row r="11">
          <cell r="AB11">
            <v>0</v>
          </cell>
        </row>
        <row r="12">
          <cell r="AB12">
            <v>0</v>
          </cell>
        </row>
        <row r="13">
          <cell r="AB13">
            <v>0</v>
          </cell>
        </row>
        <row r="14">
          <cell r="AB14">
            <v>0</v>
          </cell>
        </row>
        <row r="15">
          <cell r="AB15">
            <v>0</v>
          </cell>
        </row>
        <row r="16">
          <cell r="AB16">
            <v>0</v>
          </cell>
        </row>
        <row r="17">
          <cell r="AB17">
            <v>0</v>
          </cell>
        </row>
        <row r="18">
          <cell r="AB18">
            <v>0</v>
          </cell>
        </row>
        <row r="19">
          <cell r="AB19">
            <v>0</v>
          </cell>
        </row>
        <row r="20">
          <cell r="AB20">
            <v>0</v>
          </cell>
        </row>
        <row r="21">
          <cell r="AB21">
            <v>0</v>
          </cell>
        </row>
        <row r="22">
          <cell r="AB22">
            <v>0</v>
          </cell>
        </row>
        <row r="23">
          <cell r="AB23">
            <v>0</v>
          </cell>
        </row>
        <row r="24">
          <cell r="AB24">
            <v>0</v>
          </cell>
        </row>
        <row r="25">
          <cell r="AB25">
            <v>0</v>
          </cell>
        </row>
        <row r="26">
          <cell r="AB26">
            <v>0</v>
          </cell>
        </row>
        <row r="27">
          <cell r="AB27">
            <v>-422714551.29679531</v>
          </cell>
        </row>
      </sheetData>
      <sheetData sheetId="9">
        <row r="3">
          <cell r="AB3">
            <v>0</v>
          </cell>
        </row>
        <row r="4">
          <cell r="AB4">
            <v>0</v>
          </cell>
        </row>
        <row r="5">
          <cell r="AB5">
            <v>0</v>
          </cell>
        </row>
        <row r="6">
          <cell r="AB6">
            <v>0</v>
          </cell>
        </row>
        <row r="7">
          <cell r="AB7">
            <v>0</v>
          </cell>
        </row>
        <row r="8">
          <cell r="AB8">
            <v>0</v>
          </cell>
        </row>
        <row r="9">
          <cell r="AB9">
            <v>0</v>
          </cell>
        </row>
        <row r="10">
          <cell r="AB10">
            <v>-449727898.19385588</v>
          </cell>
        </row>
        <row r="11">
          <cell r="AB11">
            <v>0</v>
          </cell>
        </row>
        <row r="12">
          <cell r="AB12">
            <v>0</v>
          </cell>
        </row>
        <row r="13">
          <cell r="AB13">
            <v>0</v>
          </cell>
        </row>
        <row r="14">
          <cell r="AB14">
            <v>0</v>
          </cell>
        </row>
        <row r="15">
          <cell r="AB15">
            <v>0</v>
          </cell>
        </row>
        <row r="16">
          <cell r="AB16">
            <v>0</v>
          </cell>
        </row>
        <row r="17">
          <cell r="AB17">
            <v>0</v>
          </cell>
        </row>
        <row r="18">
          <cell r="AB18">
            <v>0</v>
          </cell>
        </row>
        <row r="19">
          <cell r="AB19">
            <v>0</v>
          </cell>
        </row>
        <row r="20">
          <cell r="AB20">
            <v>0</v>
          </cell>
        </row>
        <row r="21">
          <cell r="AB21">
            <v>0</v>
          </cell>
        </row>
        <row r="22">
          <cell r="AB22">
            <v>0</v>
          </cell>
        </row>
        <row r="23">
          <cell r="AB23">
            <v>0</v>
          </cell>
        </row>
        <row r="24">
          <cell r="AB24">
            <v>0</v>
          </cell>
        </row>
        <row r="25">
          <cell r="AB25">
            <v>0</v>
          </cell>
        </row>
        <row r="26">
          <cell r="AB26">
            <v>0</v>
          </cell>
        </row>
        <row r="27">
          <cell r="AB27">
            <v>-449727898.19385588</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EE44-5533-44F0-90C9-201B867BE1E2}">
  <dimension ref="A1:G29"/>
  <sheetViews>
    <sheetView zoomScale="80" zoomScaleNormal="80" workbookViewId="0">
      <selection activeCell="F30" sqref="F30"/>
    </sheetView>
  </sheetViews>
  <sheetFormatPr baseColWidth="10" defaultRowHeight="14.5" x14ac:dyDescent="0.35"/>
  <cols>
    <col min="1" max="1" width="9.36328125" customWidth="1"/>
    <col min="2" max="2" width="12.81640625" customWidth="1"/>
    <col min="3" max="3" width="16.453125" bestFit="1" customWidth="1"/>
    <col min="4" max="4" width="14.54296875" bestFit="1" customWidth="1"/>
    <col min="5" max="5" width="16" customWidth="1"/>
    <col min="6" max="6" width="16.453125" bestFit="1" customWidth="1"/>
  </cols>
  <sheetData>
    <row r="1" spans="1:7" x14ac:dyDescent="0.35">
      <c r="A1" s="5" t="s">
        <v>387</v>
      </c>
      <c r="B1" s="5"/>
    </row>
    <row r="3" spans="1:7" ht="30" customHeight="1" x14ac:dyDescent="0.35">
      <c r="A3" s="13" t="s">
        <v>129</v>
      </c>
      <c r="B3" s="13" t="s">
        <v>130</v>
      </c>
      <c r="C3" s="13" t="s">
        <v>1</v>
      </c>
      <c r="D3" s="13" t="s">
        <v>6</v>
      </c>
      <c r="E3" s="13" t="s">
        <v>165</v>
      </c>
      <c r="F3" s="13" t="s">
        <v>131</v>
      </c>
      <c r="G3" s="13" t="s">
        <v>132</v>
      </c>
    </row>
    <row r="4" spans="1:7" x14ac:dyDescent="0.35">
      <c r="A4" s="2">
        <v>6</v>
      </c>
      <c r="B4" s="6" t="s">
        <v>133</v>
      </c>
      <c r="C4" s="43">
        <v>11484312400</v>
      </c>
      <c r="D4" s="44">
        <v>0</v>
      </c>
      <c r="E4" s="44">
        <v>-33748313.145287693</v>
      </c>
      <c r="F4" s="43">
        <f>+D4+E4</f>
        <v>-33748313.145287693</v>
      </c>
      <c r="G4" s="7">
        <f>+F4/C4</f>
        <v>-2.9386446458290086E-3</v>
      </c>
    </row>
    <row r="5" spans="1:7" x14ac:dyDescent="0.35">
      <c r="A5" s="2">
        <v>8</v>
      </c>
      <c r="B5" s="6" t="s">
        <v>134</v>
      </c>
      <c r="C5" s="43">
        <v>243229542</v>
      </c>
      <c r="D5" s="44">
        <v>-7735234</v>
      </c>
      <c r="E5" s="44">
        <v>0</v>
      </c>
      <c r="F5" s="43">
        <f t="shared" ref="F5:F27" si="0">+D5+E5</f>
        <v>-7735234</v>
      </c>
      <c r="G5" s="7">
        <f t="shared" ref="G5:G28" si="1">+F5/C5</f>
        <v>-3.1802197777439388E-2</v>
      </c>
    </row>
    <row r="6" spans="1:7" x14ac:dyDescent="0.35">
      <c r="A6" s="2">
        <v>9</v>
      </c>
      <c r="B6" s="6" t="s">
        <v>135</v>
      </c>
      <c r="C6" s="43">
        <v>1072513091</v>
      </c>
      <c r="D6" s="44">
        <v>0</v>
      </c>
      <c r="E6" s="44">
        <v>0</v>
      </c>
      <c r="F6" s="43">
        <f t="shared" si="0"/>
        <v>0</v>
      </c>
      <c r="G6" s="7">
        <f t="shared" si="1"/>
        <v>0</v>
      </c>
    </row>
    <row r="7" spans="1:7" x14ac:dyDescent="0.35">
      <c r="A7" s="2">
        <v>10</v>
      </c>
      <c r="B7" s="6" t="s">
        <v>136</v>
      </c>
      <c r="C7" s="43">
        <v>61179758288.396355</v>
      </c>
      <c r="D7" s="44">
        <v>-5863388053.2700787</v>
      </c>
      <c r="E7" s="44">
        <v>-15798.912924775052</v>
      </c>
      <c r="F7" s="43">
        <f t="shared" si="0"/>
        <v>-5863403852.1830034</v>
      </c>
      <c r="G7" s="7">
        <f t="shared" si="1"/>
        <v>-9.5838950924640787E-2</v>
      </c>
    </row>
    <row r="8" spans="1:7" x14ac:dyDescent="0.35">
      <c r="A8" s="2">
        <v>12</v>
      </c>
      <c r="B8" s="6" t="s">
        <v>137</v>
      </c>
      <c r="C8" s="43">
        <v>789997770.12229013</v>
      </c>
      <c r="D8" s="44">
        <v>-151952218.78100002</v>
      </c>
      <c r="E8" s="44">
        <v>0</v>
      </c>
      <c r="F8" s="43">
        <f t="shared" si="0"/>
        <v>-151952218.78100002</v>
      </c>
      <c r="G8" s="7">
        <f t="shared" si="1"/>
        <v>-0.19234512365456186</v>
      </c>
    </row>
    <row r="9" spans="1:7" x14ac:dyDescent="0.35">
      <c r="A9" s="2">
        <v>13</v>
      </c>
      <c r="B9" s="6" t="s">
        <v>138</v>
      </c>
      <c r="C9" s="43">
        <v>5222150</v>
      </c>
      <c r="D9" s="44">
        <v>0</v>
      </c>
      <c r="E9" s="44">
        <v>0</v>
      </c>
      <c r="F9" s="43">
        <f t="shared" si="0"/>
        <v>0</v>
      </c>
      <c r="G9" s="7">
        <f t="shared" si="1"/>
        <v>0</v>
      </c>
    </row>
    <row r="10" spans="1:7" x14ac:dyDescent="0.35">
      <c r="A10" s="2">
        <v>14</v>
      </c>
      <c r="B10" s="6" t="s">
        <v>139</v>
      </c>
      <c r="C10" s="43">
        <v>905381602.03480005</v>
      </c>
      <c r="D10" s="44">
        <v>-187646858.46980003</v>
      </c>
      <c r="E10" s="44">
        <v>0</v>
      </c>
      <c r="F10" s="43">
        <f t="shared" si="0"/>
        <v>-187646858.46980003</v>
      </c>
      <c r="G10" s="7">
        <f t="shared" si="1"/>
        <v>-0.2072572029827788</v>
      </c>
    </row>
    <row r="11" spans="1:7" x14ac:dyDescent="0.35">
      <c r="A11" s="2">
        <v>18</v>
      </c>
      <c r="B11" s="6" t="s">
        <v>140</v>
      </c>
      <c r="C11" s="43">
        <v>106459016765</v>
      </c>
      <c r="D11" s="44">
        <v>-254085075</v>
      </c>
      <c r="E11" s="44">
        <v>-838678337.43243885</v>
      </c>
      <c r="F11" s="43">
        <f t="shared" si="0"/>
        <v>-1092763412.4324389</v>
      </c>
      <c r="G11" s="7">
        <f t="shared" si="1"/>
        <v>-1.0264639347972084E-2</v>
      </c>
    </row>
    <row r="12" spans="1:7" x14ac:dyDescent="0.35">
      <c r="A12" s="2">
        <v>21</v>
      </c>
      <c r="B12" s="6" t="s">
        <v>141</v>
      </c>
      <c r="C12" s="43">
        <v>246319402</v>
      </c>
      <c r="D12" s="44">
        <v>-2600938.3695195368</v>
      </c>
      <c r="E12" s="44">
        <v>0</v>
      </c>
      <c r="F12" s="43">
        <f t="shared" si="0"/>
        <v>-2600938.3695195368</v>
      </c>
      <c r="G12" s="7">
        <f t="shared" si="1"/>
        <v>-1.055921031149441E-2</v>
      </c>
    </row>
    <row r="13" spans="1:7" x14ac:dyDescent="0.35">
      <c r="A13" s="2">
        <v>22</v>
      </c>
      <c r="B13" s="6" t="s">
        <v>142</v>
      </c>
      <c r="C13" s="43">
        <v>17567267034.999996</v>
      </c>
      <c r="D13" s="44">
        <v>0</v>
      </c>
      <c r="E13" s="44">
        <v>0</v>
      </c>
      <c r="F13" s="43">
        <f t="shared" si="0"/>
        <v>0</v>
      </c>
      <c r="G13" s="7">
        <f t="shared" si="1"/>
        <v>0</v>
      </c>
    </row>
    <row r="14" spans="1:7" x14ac:dyDescent="0.35">
      <c r="A14" s="2">
        <v>23</v>
      </c>
      <c r="B14" s="6" t="s">
        <v>143</v>
      </c>
      <c r="C14" s="43">
        <v>20907207376.999996</v>
      </c>
      <c r="D14" s="44">
        <v>-987865572</v>
      </c>
      <c r="E14" s="44">
        <v>0</v>
      </c>
      <c r="F14" s="43">
        <f t="shared" si="0"/>
        <v>-987865572</v>
      </c>
      <c r="G14" s="7">
        <f t="shared" si="1"/>
        <v>-4.7250001120989031E-2</v>
      </c>
    </row>
    <row r="15" spans="1:7" x14ac:dyDescent="0.35">
      <c r="A15" s="2">
        <v>24</v>
      </c>
      <c r="B15" s="6" t="s">
        <v>144</v>
      </c>
      <c r="C15" s="43">
        <v>3103268605</v>
      </c>
      <c r="D15" s="44">
        <v>0</v>
      </c>
      <c r="E15" s="44">
        <v>0</v>
      </c>
      <c r="F15" s="43">
        <f t="shared" si="0"/>
        <v>0</v>
      </c>
      <c r="G15" s="7">
        <f t="shared" si="1"/>
        <v>0</v>
      </c>
    </row>
    <row r="16" spans="1:7" x14ac:dyDescent="0.35">
      <c r="A16" s="2">
        <v>25</v>
      </c>
      <c r="B16" s="6" t="s">
        <v>145</v>
      </c>
      <c r="C16" s="43">
        <v>1977936849</v>
      </c>
      <c r="D16" s="44">
        <v>-4620992.5</v>
      </c>
      <c r="E16" s="44">
        <v>0</v>
      </c>
      <c r="F16" s="43">
        <f t="shared" si="0"/>
        <v>-4620992.5</v>
      </c>
      <c r="G16" s="7">
        <f t="shared" si="1"/>
        <v>-2.3362689776148661E-3</v>
      </c>
    </row>
    <row r="17" spans="1:7" x14ac:dyDescent="0.35">
      <c r="A17" s="2">
        <v>26</v>
      </c>
      <c r="B17" s="6" t="s">
        <v>146</v>
      </c>
      <c r="C17" s="43">
        <v>100858802</v>
      </c>
      <c r="D17" s="44">
        <v>-229249</v>
      </c>
      <c r="E17" s="44">
        <v>0</v>
      </c>
      <c r="F17" s="43">
        <f t="shared" si="0"/>
        <v>-229249</v>
      </c>
      <c r="G17" s="7">
        <f t="shared" si="1"/>
        <v>-2.2729696908357091E-3</v>
      </c>
    </row>
    <row r="18" spans="1:7" x14ac:dyDescent="0.35">
      <c r="A18" s="2">
        <v>28</v>
      </c>
      <c r="B18" s="6" t="s">
        <v>147</v>
      </c>
      <c r="C18" s="43">
        <v>268769629</v>
      </c>
      <c r="D18" s="44">
        <v>0</v>
      </c>
      <c r="E18" s="44">
        <v>0</v>
      </c>
      <c r="F18" s="43">
        <f t="shared" si="0"/>
        <v>0</v>
      </c>
      <c r="G18" s="7">
        <f t="shared" si="1"/>
        <v>0</v>
      </c>
    </row>
    <row r="19" spans="1:7" x14ac:dyDescent="0.35">
      <c r="A19" s="2">
        <v>29</v>
      </c>
      <c r="B19" s="6" t="s">
        <v>148</v>
      </c>
      <c r="C19" s="43">
        <v>1183034264.1000001</v>
      </c>
      <c r="D19" s="44">
        <v>-325344611.29999995</v>
      </c>
      <c r="E19" s="44">
        <v>0</v>
      </c>
      <c r="F19" s="43">
        <f t="shared" si="0"/>
        <v>-325344611.29999995</v>
      </c>
      <c r="G19" s="7">
        <f t="shared" si="1"/>
        <v>-0.27500861232240614</v>
      </c>
    </row>
    <row r="20" spans="1:7" x14ac:dyDescent="0.35">
      <c r="A20" s="2">
        <v>31</v>
      </c>
      <c r="B20" s="6" t="s">
        <v>149</v>
      </c>
      <c r="C20" s="43">
        <v>989330472</v>
      </c>
      <c r="D20" s="44">
        <v>0</v>
      </c>
      <c r="E20" s="44">
        <v>-2449700.1252109217</v>
      </c>
      <c r="F20" s="43">
        <f t="shared" si="0"/>
        <v>-2449700.1252109217</v>
      </c>
      <c r="G20" s="7">
        <f t="shared" si="1"/>
        <v>-2.4761191477895989E-3</v>
      </c>
    </row>
    <row r="21" spans="1:7" x14ac:dyDescent="0.35">
      <c r="A21" s="2">
        <v>32</v>
      </c>
      <c r="B21" s="6" t="s">
        <v>150</v>
      </c>
      <c r="C21" s="43">
        <v>955728602</v>
      </c>
      <c r="D21" s="44">
        <v>0</v>
      </c>
      <c r="E21" s="44">
        <v>-5888208.6707252814</v>
      </c>
      <c r="F21" s="43">
        <f t="shared" si="0"/>
        <v>-5888208.6707252814</v>
      </c>
      <c r="G21" s="7">
        <f t="shared" si="1"/>
        <v>-6.1609631211238785E-3</v>
      </c>
    </row>
    <row r="22" spans="1:7" x14ac:dyDescent="0.35">
      <c r="A22" s="2">
        <v>33</v>
      </c>
      <c r="B22" s="6" t="s">
        <v>151</v>
      </c>
      <c r="C22" s="43">
        <v>3367574833.9999995</v>
      </c>
      <c r="D22" s="44">
        <v>0</v>
      </c>
      <c r="E22" s="44">
        <v>0</v>
      </c>
      <c r="F22" s="43">
        <f t="shared" si="0"/>
        <v>0</v>
      </c>
      <c r="G22" s="7">
        <f t="shared" si="1"/>
        <v>0</v>
      </c>
    </row>
    <row r="23" spans="1:7" x14ac:dyDescent="0.35">
      <c r="A23" s="2">
        <v>34</v>
      </c>
      <c r="B23" s="6" t="s">
        <v>152</v>
      </c>
      <c r="C23" s="43">
        <v>1791176348</v>
      </c>
      <c r="D23" s="44">
        <v>-148475564</v>
      </c>
      <c r="E23" s="44">
        <v>-505629.84766617662</v>
      </c>
      <c r="F23" s="43">
        <f t="shared" si="0"/>
        <v>-148981193.84766617</v>
      </c>
      <c r="G23" s="7">
        <f t="shared" si="1"/>
        <v>-8.3175056444897949E-2</v>
      </c>
    </row>
    <row r="24" spans="1:7" x14ac:dyDescent="0.35">
      <c r="A24" s="2">
        <v>35</v>
      </c>
      <c r="B24" s="6" t="s">
        <v>153</v>
      </c>
      <c r="C24" s="43">
        <v>1303890659</v>
      </c>
      <c r="D24" s="44">
        <v>0</v>
      </c>
      <c r="E24" s="44">
        <v>0</v>
      </c>
      <c r="F24" s="43">
        <f t="shared" si="0"/>
        <v>0</v>
      </c>
      <c r="G24" s="7">
        <f t="shared" si="1"/>
        <v>0</v>
      </c>
    </row>
    <row r="25" spans="1:7" x14ac:dyDescent="0.35">
      <c r="A25" s="2">
        <v>36</v>
      </c>
      <c r="B25" s="6" t="s">
        <v>154</v>
      </c>
      <c r="C25" s="43">
        <v>42833368.299999997</v>
      </c>
      <c r="D25" s="44">
        <v>0</v>
      </c>
      <c r="E25" s="44">
        <v>0</v>
      </c>
      <c r="F25" s="43">
        <f t="shared" si="0"/>
        <v>0</v>
      </c>
      <c r="G25" s="7">
        <f t="shared" si="1"/>
        <v>0</v>
      </c>
    </row>
    <row r="26" spans="1:7" x14ac:dyDescent="0.35">
      <c r="A26" s="2">
        <v>39</v>
      </c>
      <c r="B26" s="6" t="s">
        <v>155</v>
      </c>
      <c r="C26" s="43">
        <v>954283311</v>
      </c>
      <c r="D26" s="44">
        <v>0</v>
      </c>
      <c r="E26" s="44">
        <v>0</v>
      </c>
      <c r="F26" s="43">
        <f t="shared" si="0"/>
        <v>0</v>
      </c>
      <c r="G26" s="7">
        <f t="shared" si="1"/>
        <v>0</v>
      </c>
    </row>
    <row r="27" spans="1:7" x14ac:dyDescent="0.35">
      <c r="A27" s="2">
        <v>40</v>
      </c>
      <c r="B27" s="6" t="s">
        <v>156</v>
      </c>
      <c r="C27" s="43">
        <v>636381655.31400001</v>
      </c>
      <c r="D27" s="44">
        <v>0</v>
      </c>
      <c r="E27" s="44">
        <v>0</v>
      </c>
      <c r="F27" s="43">
        <f t="shared" si="0"/>
        <v>0</v>
      </c>
      <c r="G27" s="7">
        <f t="shared" si="1"/>
        <v>0</v>
      </c>
    </row>
    <row r="28" spans="1:7" x14ac:dyDescent="0.35">
      <c r="A28" s="47" t="s">
        <v>157</v>
      </c>
      <c r="B28" s="47"/>
      <c r="C28" s="45">
        <v>237535292821.26746</v>
      </c>
      <c r="D28" s="45">
        <f>SUM(D4:D27)</f>
        <v>-7933944366.6903982</v>
      </c>
      <c r="E28" s="45">
        <f>SUM(E4:E27)</f>
        <v>-881285988.13425362</v>
      </c>
      <c r="F28" s="45">
        <f>SUM(F4:F27)</f>
        <v>-8815230354.8246517</v>
      </c>
      <c r="G28" s="7">
        <f t="shared" si="1"/>
        <v>-3.7111244607586122E-2</v>
      </c>
    </row>
    <row r="29" spans="1:7" x14ac:dyDescent="0.35">
      <c r="D29" s="31">
        <f>+'[1]4to criterio Etapa 2'!$H$35</f>
        <v>-7933944366.6903982</v>
      </c>
      <c r="E29" s="31">
        <f>+'[1]4to criterio Etapa 1'!$H$35</f>
        <v>-881285988.13425362</v>
      </c>
      <c r="F29" s="31">
        <f>+'[1]4to criterio'!$H$35</f>
        <v>-8815230354.8246517</v>
      </c>
    </row>
  </sheetData>
  <mergeCells count="1">
    <mergeCell ref="A28:B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34586-3AD8-4B12-892B-82ECA8A4ECFD}">
  <dimension ref="A1:J68"/>
  <sheetViews>
    <sheetView tabSelected="1" zoomScale="80" zoomScaleNormal="80" workbookViewId="0">
      <pane ySplit="1" topLeftCell="A2" activePane="bottomLeft" state="frozen"/>
      <selection pane="bottomLeft" activeCell="E10" sqref="E10"/>
    </sheetView>
  </sheetViews>
  <sheetFormatPr baseColWidth="10" defaultRowHeight="14.5" x14ac:dyDescent="0.35"/>
  <cols>
    <col min="3" max="3" width="18.54296875" customWidth="1"/>
    <col min="4" max="4" width="26.90625" customWidth="1"/>
    <col min="5" max="5" width="24.81640625" customWidth="1"/>
    <col min="6" max="6" width="15.36328125" customWidth="1"/>
    <col min="7" max="7" width="16.7265625" customWidth="1"/>
    <col min="10" max="10" width="14.54296875" bestFit="1" customWidth="1"/>
  </cols>
  <sheetData>
    <row r="1" spans="1:10" x14ac:dyDescent="0.35">
      <c r="A1" s="1" t="s">
        <v>0</v>
      </c>
      <c r="B1" s="1" t="s">
        <v>2</v>
      </c>
      <c r="C1" s="1" t="s">
        <v>3</v>
      </c>
      <c r="D1" s="1" t="s">
        <v>4</v>
      </c>
      <c r="E1" s="8" t="s">
        <v>5</v>
      </c>
      <c r="F1" s="8" t="s">
        <v>6</v>
      </c>
      <c r="G1" s="9" t="s">
        <v>7</v>
      </c>
      <c r="I1" s="46" t="s">
        <v>388</v>
      </c>
      <c r="J1" s="31">
        <f>SUM(G2:G68)</f>
        <v>-7933944366.6903973</v>
      </c>
    </row>
    <row r="2" spans="1:10" x14ac:dyDescent="0.35">
      <c r="A2" s="2">
        <v>10</v>
      </c>
      <c r="B2" s="3" t="s">
        <v>20</v>
      </c>
      <c r="C2" s="3" t="s">
        <v>21</v>
      </c>
      <c r="D2" s="3" t="s">
        <v>22</v>
      </c>
      <c r="E2" s="10" t="s">
        <v>14</v>
      </c>
      <c r="F2" s="11">
        <v>1</v>
      </c>
      <c r="G2" s="4">
        <v>-2424608989.7959199</v>
      </c>
    </row>
    <row r="3" spans="1:10" x14ac:dyDescent="0.35">
      <c r="A3" s="2">
        <v>10</v>
      </c>
      <c r="B3" s="3" t="s">
        <v>20</v>
      </c>
      <c r="C3" s="3" t="s">
        <v>23</v>
      </c>
      <c r="D3" s="3" t="s">
        <v>24</v>
      </c>
      <c r="E3" s="10" t="s">
        <v>14</v>
      </c>
      <c r="F3" s="11">
        <v>1</v>
      </c>
      <c r="G3" s="4">
        <v>-1948701685.3707292</v>
      </c>
    </row>
    <row r="4" spans="1:10" x14ac:dyDescent="0.35">
      <c r="A4" s="2">
        <v>10</v>
      </c>
      <c r="B4" s="3" t="s">
        <v>20</v>
      </c>
      <c r="C4" s="3" t="s">
        <v>25</v>
      </c>
      <c r="D4" s="3" t="s">
        <v>26</v>
      </c>
      <c r="E4" s="10" t="s">
        <v>14</v>
      </c>
      <c r="F4" s="11">
        <v>1</v>
      </c>
      <c r="G4" s="4">
        <v>-781390542.86896324</v>
      </c>
    </row>
    <row r="5" spans="1:10" x14ac:dyDescent="0.35">
      <c r="A5" s="2">
        <v>10</v>
      </c>
      <c r="B5" s="3" t="s">
        <v>20</v>
      </c>
      <c r="C5" s="3" t="s">
        <v>27</v>
      </c>
      <c r="D5" s="3" t="s">
        <v>28</v>
      </c>
      <c r="E5" s="10" t="s">
        <v>14</v>
      </c>
      <c r="F5" s="11">
        <v>1</v>
      </c>
      <c r="G5" s="4">
        <v>-708686835.23446691</v>
      </c>
    </row>
    <row r="6" spans="1:10" x14ac:dyDescent="0.35">
      <c r="A6" s="2">
        <v>12</v>
      </c>
      <c r="B6" s="3" t="s">
        <v>29</v>
      </c>
      <c r="C6" s="3" t="s">
        <v>30</v>
      </c>
      <c r="D6" s="3" t="s">
        <v>31</v>
      </c>
      <c r="E6" s="10" t="s">
        <v>14</v>
      </c>
      <c r="F6" s="11">
        <v>1</v>
      </c>
      <c r="G6" s="4">
        <v>-59550537.770999998</v>
      </c>
    </row>
    <row r="7" spans="1:10" x14ac:dyDescent="0.35">
      <c r="A7" s="2">
        <v>12</v>
      </c>
      <c r="B7" s="3" t="s">
        <v>29</v>
      </c>
      <c r="C7" s="3" t="s">
        <v>32</v>
      </c>
      <c r="D7" s="3" t="s">
        <v>33</v>
      </c>
      <c r="E7" s="10" t="s">
        <v>17</v>
      </c>
      <c r="F7" s="11">
        <v>1</v>
      </c>
      <c r="G7" s="4">
        <v>-31094233.169999998</v>
      </c>
    </row>
    <row r="8" spans="1:10" x14ac:dyDescent="0.35">
      <c r="A8" s="2">
        <v>12</v>
      </c>
      <c r="B8" s="3" t="s">
        <v>29</v>
      </c>
      <c r="C8" s="3" t="s">
        <v>34</v>
      </c>
      <c r="D8" s="3" t="s">
        <v>35</v>
      </c>
      <c r="E8" s="10" t="s">
        <v>11</v>
      </c>
      <c r="F8" s="11">
        <v>1</v>
      </c>
      <c r="G8" s="4">
        <v>-61307447.840000004</v>
      </c>
    </row>
    <row r="9" spans="1:10" x14ac:dyDescent="0.35">
      <c r="A9" s="2">
        <v>14</v>
      </c>
      <c r="B9" s="3" t="s">
        <v>38</v>
      </c>
      <c r="C9" s="3" t="s">
        <v>39</v>
      </c>
      <c r="D9" s="3" t="s">
        <v>40</v>
      </c>
      <c r="E9" s="10" t="s">
        <v>14</v>
      </c>
      <c r="F9" s="11">
        <v>1</v>
      </c>
      <c r="G9" s="4">
        <v>-25970565.262400001</v>
      </c>
    </row>
    <row r="10" spans="1:10" x14ac:dyDescent="0.35">
      <c r="A10" s="2">
        <v>14</v>
      </c>
      <c r="B10" s="3" t="s">
        <v>38</v>
      </c>
      <c r="C10" s="3" t="s">
        <v>41</v>
      </c>
      <c r="D10" s="3" t="s">
        <v>42</v>
      </c>
      <c r="E10" s="10" t="s">
        <v>18</v>
      </c>
      <c r="F10" s="11">
        <v>1</v>
      </c>
      <c r="G10" s="4">
        <v>-161676293.20740002</v>
      </c>
    </row>
    <row r="11" spans="1:10" x14ac:dyDescent="0.35">
      <c r="A11" s="2">
        <v>18</v>
      </c>
      <c r="B11" s="3" t="s">
        <v>19</v>
      </c>
      <c r="C11" s="3" t="s">
        <v>43</v>
      </c>
      <c r="D11" s="3" t="s">
        <v>44</v>
      </c>
      <c r="E11" s="10" t="s">
        <v>10</v>
      </c>
      <c r="F11" s="11">
        <v>1</v>
      </c>
      <c r="G11" s="4">
        <v>-24</v>
      </c>
    </row>
    <row r="12" spans="1:10" x14ac:dyDescent="0.35">
      <c r="A12" s="2">
        <v>18</v>
      </c>
      <c r="B12" s="3" t="s">
        <v>19</v>
      </c>
      <c r="C12" s="3" t="s">
        <v>45</v>
      </c>
      <c r="D12" s="3" t="s">
        <v>46</v>
      </c>
      <c r="E12" s="10" t="s">
        <v>10</v>
      </c>
      <c r="F12" s="11">
        <v>1</v>
      </c>
      <c r="G12" s="4">
        <v>150</v>
      </c>
    </row>
    <row r="13" spans="1:10" x14ac:dyDescent="0.35">
      <c r="A13" s="2">
        <v>18</v>
      </c>
      <c r="B13" s="3" t="s">
        <v>8</v>
      </c>
      <c r="C13" s="3" t="s">
        <v>47</v>
      </c>
      <c r="D13" s="3" t="s">
        <v>48</v>
      </c>
      <c r="E13" s="10" t="s">
        <v>18</v>
      </c>
      <c r="F13" s="11">
        <v>1</v>
      </c>
      <c r="G13" s="4">
        <v>-158060602</v>
      </c>
    </row>
    <row r="14" spans="1:10" x14ac:dyDescent="0.35">
      <c r="A14" s="2">
        <v>18</v>
      </c>
      <c r="B14" s="3" t="s">
        <v>19</v>
      </c>
      <c r="C14" s="3" t="s">
        <v>49</v>
      </c>
      <c r="D14" s="3" t="s">
        <v>50</v>
      </c>
      <c r="E14" s="10" t="s">
        <v>15</v>
      </c>
      <c r="F14" s="11">
        <v>1</v>
      </c>
      <c r="G14" s="4">
        <v>-49391</v>
      </c>
    </row>
    <row r="15" spans="1:10" x14ac:dyDescent="0.35">
      <c r="A15" s="2">
        <v>18</v>
      </c>
      <c r="B15" s="3" t="s">
        <v>8</v>
      </c>
      <c r="C15" s="3" t="s">
        <v>53</v>
      </c>
      <c r="D15" s="3" t="s">
        <v>54</v>
      </c>
      <c r="E15" s="10" t="s">
        <v>14</v>
      </c>
      <c r="F15" s="11">
        <v>1</v>
      </c>
      <c r="G15" s="4">
        <v>-6740346</v>
      </c>
    </row>
    <row r="16" spans="1:10" x14ac:dyDescent="0.35">
      <c r="A16" s="2">
        <v>18</v>
      </c>
      <c r="B16" s="3" t="s">
        <v>19</v>
      </c>
      <c r="C16" s="3" t="s">
        <v>55</v>
      </c>
      <c r="D16" s="3" t="s">
        <v>56</v>
      </c>
      <c r="E16" s="10" t="s">
        <v>17</v>
      </c>
      <c r="F16" s="11">
        <v>1</v>
      </c>
      <c r="G16" s="4">
        <v>-8428697</v>
      </c>
    </row>
    <row r="17" spans="1:7" x14ac:dyDescent="0.35">
      <c r="A17" s="2">
        <v>18</v>
      </c>
      <c r="B17" s="3" t="s">
        <v>19</v>
      </c>
      <c r="C17" s="3" t="s">
        <v>57</v>
      </c>
      <c r="D17" s="3" t="s">
        <v>44</v>
      </c>
      <c r="E17" s="10" t="s">
        <v>10</v>
      </c>
      <c r="F17" s="11">
        <v>1</v>
      </c>
      <c r="G17" s="4">
        <v>-1</v>
      </c>
    </row>
    <row r="18" spans="1:7" x14ac:dyDescent="0.35">
      <c r="A18" s="2">
        <v>18</v>
      </c>
      <c r="B18" s="3" t="s">
        <v>19</v>
      </c>
      <c r="C18" s="3" t="s">
        <v>58</v>
      </c>
      <c r="D18" s="3" t="s">
        <v>59</v>
      </c>
      <c r="E18" s="10" t="s">
        <v>10</v>
      </c>
      <c r="F18" s="11">
        <v>1</v>
      </c>
      <c r="G18" s="4">
        <v>-9</v>
      </c>
    </row>
    <row r="19" spans="1:7" x14ac:dyDescent="0.35">
      <c r="A19" s="2">
        <v>18</v>
      </c>
      <c r="B19" s="3" t="s">
        <v>19</v>
      </c>
      <c r="C19" s="3" t="s">
        <v>60</v>
      </c>
      <c r="D19" s="3" t="s">
        <v>61</v>
      </c>
      <c r="E19" s="10" t="s">
        <v>9</v>
      </c>
      <c r="F19" s="11">
        <v>1</v>
      </c>
      <c r="G19" s="4">
        <v>-4344747</v>
      </c>
    </row>
    <row r="20" spans="1:7" x14ac:dyDescent="0.35">
      <c r="A20" s="2">
        <v>18</v>
      </c>
      <c r="B20" s="3" t="s">
        <v>8</v>
      </c>
      <c r="C20" s="3" t="s">
        <v>62</v>
      </c>
      <c r="D20" s="3" t="s">
        <v>63</v>
      </c>
      <c r="E20" s="10" t="s">
        <v>9</v>
      </c>
      <c r="F20" s="11">
        <v>1</v>
      </c>
      <c r="G20" s="4">
        <v>-13903788</v>
      </c>
    </row>
    <row r="21" spans="1:7" x14ac:dyDescent="0.35">
      <c r="A21" s="2">
        <v>18</v>
      </c>
      <c r="B21" s="3" t="s">
        <v>19</v>
      </c>
      <c r="C21" s="3" t="s">
        <v>64</v>
      </c>
      <c r="D21" s="3" t="s">
        <v>65</v>
      </c>
      <c r="E21" s="10" t="s">
        <v>9</v>
      </c>
      <c r="F21" s="11">
        <v>1</v>
      </c>
      <c r="G21" s="4">
        <v>-14628324</v>
      </c>
    </row>
    <row r="22" spans="1:7" x14ac:dyDescent="0.35">
      <c r="A22" s="2">
        <v>18</v>
      </c>
      <c r="B22" s="3" t="s">
        <v>19</v>
      </c>
      <c r="C22" s="3" t="s">
        <v>66</v>
      </c>
      <c r="D22" s="3" t="s">
        <v>67</v>
      </c>
      <c r="E22" s="10" t="s">
        <v>10</v>
      </c>
      <c r="F22" s="11">
        <v>1</v>
      </c>
      <c r="G22" s="4">
        <v>-21</v>
      </c>
    </row>
    <row r="23" spans="1:7" x14ac:dyDescent="0.35">
      <c r="A23" s="2">
        <v>18</v>
      </c>
      <c r="B23" s="3" t="s">
        <v>8</v>
      </c>
      <c r="C23" s="3" t="s">
        <v>68</v>
      </c>
      <c r="D23" s="3" t="s">
        <v>69</v>
      </c>
      <c r="E23" s="10" t="s">
        <v>14</v>
      </c>
      <c r="F23" s="11">
        <v>1</v>
      </c>
      <c r="G23" s="4">
        <v>-7051050</v>
      </c>
    </row>
    <row r="24" spans="1:7" x14ac:dyDescent="0.35">
      <c r="A24" s="2">
        <v>18</v>
      </c>
      <c r="B24" s="3" t="s">
        <v>8</v>
      </c>
      <c r="C24" s="3" t="s">
        <v>70</v>
      </c>
      <c r="D24" s="3" t="s">
        <v>71</v>
      </c>
      <c r="E24" s="10" t="s">
        <v>18</v>
      </c>
      <c r="F24" s="11">
        <v>1</v>
      </c>
      <c r="G24" s="4">
        <v>-40878225</v>
      </c>
    </row>
    <row r="25" spans="1:7" x14ac:dyDescent="0.35">
      <c r="A25" s="2">
        <v>23</v>
      </c>
      <c r="B25" s="3" t="s">
        <v>72</v>
      </c>
      <c r="C25" s="3" t="s">
        <v>73</v>
      </c>
      <c r="D25" s="3" t="s">
        <v>74</v>
      </c>
      <c r="E25" s="10" t="s">
        <v>18</v>
      </c>
      <c r="F25" s="11">
        <v>1</v>
      </c>
      <c r="G25" s="4">
        <v>-987865572</v>
      </c>
    </row>
    <row r="26" spans="1:7" x14ac:dyDescent="0.35">
      <c r="A26" s="2">
        <v>25</v>
      </c>
      <c r="B26" s="3" t="s">
        <v>8</v>
      </c>
      <c r="C26" s="3" t="s">
        <v>75</v>
      </c>
      <c r="D26" s="3" t="s">
        <v>76</v>
      </c>
      <c r="E26" s="10" t="s">
        <v>14</v>
      </c>
      <c r="F26" s="11">
        <v>1</v>
      </c>
      <c r="G26" s="4">
        <v>-2063946</v>
      </c>
    </row>
    <row r="27" spans="1:7" x14ac:dyDescent="0.35">
      <c r="A27" s="2">
        <v>25</v>
      </c>
      <c r="B27" s="3" t="s">
        <v>19</v>
      </c>
      <c r="C27" s="3" t="s">
        <v>51</v>
      </c>
      <c r="D27" s="3" t="s">
        <v>52</v>
      </c>
      <c r="E27" s="10" t="s">
        <v>17</v>
      </c>
      <c r="F27" s="11">
        <v>1</v>
      </c>
      <c r="G27" s="4">
        <v>-2179566.5</v>
      </c>
    </row>
    <row r="28" spans="1:7" x14ac:dyDescent="0.35">
      <c r="A28" s="2">
        <v>25</v>
      </c>
      <c r="B28" s="3" t="s">
        <v>19</v>
      </c>
      <c r="C28" s="3" t="s">
        <v>77</v>
      </c>
      <c r="D28" s="3" t="s">
        <v>78</v>
      </c>
      <c r="E28" s="10" t="s">
        <v>15</v>
      </c>
      <c r="F28" s="11">
        <v>1</v>
      </c>
      <c r="G28" s="4">
        <v>-377480</v>
      </c>
    </row>
    <row r="29" spans="1:7" x14ac:dyDescent="0.35">
      <c r="A29" s="2">
        <v>26</v>
      </c>
      <c r="B29" s="3" t="s">
        <v>29</v>
      </c>
      <c r="C29" s="3" t="s">
        <v>79</v>
      </c>
      <c r="D29" s="3" t="s">
        <v>80</v>
      </c>
      <c r="E29" s="10" t="s">
        <v>14</v>
      </c>
      <c r="F29" s="11">
        <v>1</v>
      </c>
      <c r="G29" s="4">
        <v>-229249</v>
      </c>
    </row>
    <row r="30" spans="1:7" x14ac:dyDescent="0.35">
      <c r="A30" s="2">
        <v>29</v>
      </c>
      <c r="B30" s="3" t="e">
        <v>#N/A</v>
      </c>
      <c r="C30" s="3" t="e">
        <v>#N/A</v>
      </c>
      <c r="D30" s="3" t="e">
        <v>#N/A</v>
      </c>
      <c r="E30" s="10" t="s">
        <v>14</v>
      </c>
      <c r="F30" s="11">
        <v>1</v>
      </c>
      <c r="G30" s="4">
        <v>-45762560</v>
      </c>
    </row>
    <row r="31" spans="1:7" x14ac:dyDescent="0.35">
      <c r="A31" s="2">
        <v>29</v>
      </c>
      <c r="B31" s="3" t="e">
        <v>#N/A</v>
      </c>
      <c r="C31" s="3" t="e">
        <v>#N/A</v>
      </c>
      <c r="D31" s="3" t="e">
        <v>#N/A</v>
      </c>
      <c r="E31" s="10" t="s">
        <v>14</v>
      </c>
      <c r="F31" s="11">
        <v>1</v>
      </c>
      <c r="G31" s="4">
        <v>-14634379</v>
      </c>
    </row>
    <row r="32" spans="1:7" x14ac:dyDescent="0.35">
      <c r="A32" s="2">
        <v>29</v>
      </c>
      <c r="B32" s="3" t="s">
        <v>36</v>
      </c>
      <c r="C32" s="3" t="s">
        <v>81</v>
      </c>
      <c r="D32" s="3" t="s">
        <v>82</v>
      </c>
      <c r="E32" s="10" t="s">
        <v>18</v>
      </c>
      <c r="F32" s="11">
        <v>1</v>
      </c>
      <c r="G32" s="4">
        <v>-229368537</v>
      </c>
    </row>
    <row r="33" spans="1:7" x14ac:dyDescent="0.35">
      <c r="A33" s="2">
        <v>29</v>
      </c>
      <c r="B33" s="3" t="s">
        <v>36</v>
      </c>
      <c r="C33" s="3" t="s">
        <v>83</v>
      </c>
      <c r="D33" s="3" t="s">
        <v>84</v>
      </c>
      <c r="E33" s="10" t="s">
        <v>15</v>
      </c>
      <c r="F33" s="11">
        <v>1</v>
      </c>
      <c r="G33" s="4">
        <v>-18018217</v>
      </c>
    </row>
    <row r="34" spans="1:7" x14ac:dyDescent="0.35">
      <c r="A34" s="2">
        <v>29</v>
      </c>
      <c r="B34" s="3" t="s">
        <v>36</v>
      </c>
      <c r="C34" s="3" t="s">
        <v>85</v>
      </c>
      <c r="D34" s="3" t="s">
        <v>86</v>
      </c>
      <c r="E34" s="10" t="s">
        <v>11</v>
      </c>
      <c r="F34" s="11">
        <v>1</v>
      </c>
      <c r="G34" s="4">
        <v>-3805135</v>
      </c>
    </row>
    <row r="35" spans="1:7" x14ac:dyDescent="0.35">
      <c r="A35" s="2">
        <v>29</v>
      </c>
      <c r="B35" s="3" t="s">
        <v>36</v>
      </c>
      <c r="C35" s="3" t="s">
        <v>87</v>
      </c>
      <c r="D35" s="3" t="s">
        <v>88</v>
      </c>
      <c r="E35" s="10" t="s">
        <v>9</v>
      </c>
      <c r="F35" s="11">
        <v>1</v>
      </c>
      <c r="G35" s="4">
        <v>-603656.89999999991</v>
      </c>
    </row>
    <row r="36" spans="1:7" x14ac:dyDescent="0.35">
      <c r="A36" s="2">
        <v>29</v>
      </c>
      <c r="B36" s="3" t="e">
        <v>#N/A</v>
      </c>
      <c r="C36" s="3" t="e">
        <v>#N/A</v>
      </c>
      <c r="D36" s="3" t="e">
        <v>#N/A</v>
      </c>
      <c r="E36" s="10" t="s">
        <v>14</v>
      </c>
      <c r="F36" s="11">
        <v>1</v>
      </c>
      <c r="G36" s="4">
        <v>-5509</v>
      </c>
    </row>
    <row r="37" spans="1:7" x14ac:dyDescent="0.35">
      <c r="A37" s="2">
        <v>29</v>
      </c>
      <c r="B37" s="3" t="s">
        <v>37</v>
      </c>
      <c r="C37" s="3" t="s">
        <v>89</v>
      </c>
      <c r="D37" s="3" t="s">
        <v>90</v>
      </c>
      <c r="E37" s="10" t="s">
        <v>13</v>
      </c>
      <c r="F37" s="11">
        <v>1</v>
      </c>
      <c r="G37" s="4">
        <v>-13146617.399999999</v>
      </c>
    </row>
    <row r="38" spans="1:7" x14ac:dyDescent="0.35">
      <c r="A38" s="2">
        <v>34</v>
      </c>
      <c r="B38" s="3" t="s">
        <v>36</v>
      </c>
      <c r="C38" s="3" t="s">
        <v>92</v>
      </c>
      <c r="D38" s="3" t="s">
        <v>93</v>
      </c>
      <c r="E38" s="10" t="s">
        <v>14</v>
      </c>
      <c r="F38" s="11">
        <v>1</v>
      </c>
      <c r="G38" s="4">
        <v>-2338973</v>
      </c>
    </row>
    <row r="39" spans="1:7" x14ac:dyDescent="0.35">
      <c r="A39" s="2">
        <v>34</v>
      </c>
      <c r="B39" s="3" t="s">
        <v>36</v>
      </c>
      <c r="C39" s="3" t="s">
        <v>94</v>
      </c>
      <c r="D39" s="3" t="s">
        <v>94</v>
      </c>
      <c r="E39" s="10" t="s">
        <v>14</v>
      </c>
      <c r="F39" s="11">
        <v>1</v>
      </c>
      <c r="G39" s="4">
        <v>-16169263</v>
      </c>
    </row>
    <row r="40" spans="1:7" x14ac:dyDescent="0.35">
      <c r="A40" s="2">
        <v>34</v>
      </c>
      <c r="B40" s="3" t="s">
        <v>36</v>
      </c>
      <c r="C40" s="3" t="s">
        <v>95</v>
      </c>
      <c r="D40" s="3" t="s">
        <v>95</v>
      </c>
      <c r="E40" s="10" t="s">
        <v>14</v>
      </c>
      <c r="F40" s="11">
        <v>1</v>
      </c>
      <c r="G40" s="4">
        <v>-21182710</v>
      </c>
    </row>
    <row r="41" spans="1:7" x14ac:dyDescent="0.35">
      <c r="A41" s="2">
        <v>34</v>
      </c>
      <c r="B41" s="3" t="s">
        <v>36</v>
      </c>
      <c r="C41" s="3" t="s">
        <v>96</v>
      </c>
      <c r="D41" s="3" t="s">
        <v>97</v>
      </c>
      <c r="E41" s="10" t="s">
        <v>12</v>
      </c>
      <c r="F41" s="11">
        <v>1</v>
      </c>
      <c r="G41" s="4">
        <v>-11880006</v>
      </c>
    </row>
    <row r="42" spans="1:7" x14ac:dyDescent="0.35">
      <c r="A42" s="2">
        <v>34</v>
      </c>
      <c r="B42" s="3" t="s">
        <v>36</v>
      </c>
      <c r="C42" s="3" t="s">
        <v>98</v>
      </c>
      <c r="D42" s="3" t="s">
        <v>98</v>
      </c>
      <c r="E42" s="10" t="s">
        <v>14</v>
      </c>
      <c r="F42" s="11">
        <v>1</v>
      </c>
      <c r="G42" s="4">
        <v>-1631288</v>
      </c>
    </row>
    <row r="43" spans="1:7" x14ac:dyDescent="0.35">
      <c r="A43" s="2">
        <v>34</v>
      </c>
      <c r="B43" s="3" t="s">
        <v>99</v>
      </c>
      <c r="C43" s="3" t="s">
        <v>100</v>
      </c>
      <c r="D43" s="3" t="s">
        <v>101</v>
      </c>
      <c r="E43" s="10" t="s">
        <v>16</v>
      </c>
      <c r="F43" s="11">
        <v>1</v>
      </c>
      <c r="G43" s="4">
        <v>-231649</v>
      </c>
    </row>
    <row r="44" spans="1:7" x14ac:dyDescent="0.35">
      <c r="A44" s="2">
        <v>34</v>
      </c>
      <c r="B44" s="3" t="s">
        <v>99</v>
      </c>
      <c r="C44" s="3" t="s">
        <v>102</v>
      </c>
      <c r="D44" s="3" t="s">
        <v>102</v>
      </c>
      <c r="E44" s="10" t="s">
        <v>16</v>
      </c>
      <c r="F44" s="11">
        <v>1</v>
      </c>
      <c r="G44" s="4">
        <v>-4610319</v>
      </c>
    </row>
    <row r="45" spans="1:7" x14ac:dyDescent="0.35">
      <c r="A45" s="2">
        <v>34</v>
      </c>
      <c r="B45" s="3" t="s">
        <v>99</v>
      </c>
      <c r="C45" s="3" t="s">
        <v>103</v>
      </c>
      <c r="D45" s="3" t="s">
        <v>103</v>
      </c>
      <c r="E45" s="10" t="s">
        <v>16</v>
      </c>
      <c r="F45" s="11">
        <v>1</v>
      </c>
      <c r="G45" s="4">
        <v>-1954080</v>
      </c>
    </row>
    <row r="46" spans="1:7" x14ac:dyDescent="0.35">
      <c r="A46" s="2">
        <v>34</v>
      </c>
      <c r="B46" s="3" t="s">
        <v>99</v>
      </c>
      <c r="C46" s="3" t="s">
        <v>104</v>
      </c>
      <c r="D46" s="3" t="s">
        <v>104</v>
      </c>
      <c r="E46" s="10" t="s">
        <v>16</v>
      </c>
      <c r="F46" s="11">
        <v>1</v>
      </c>
      <c r="G46" s="4">
        <v>-13144336</v>
      </c>
    </row>
    <row r="47" spans="1:7" x14ac:dyDescent="0.35">
      <c r="A47" s="2">
        <v>34</v>
      </c>
      <c r="B47" s="3" t="s">
        <v>99</v>
      </c>
      <c r="C47" s="3" t="s">
        <v>105</v>
      </c>
      <c r="D47" s="3" t="s">
        <v>105</v>
      </c>
      <c r="E47" s="10" t="s">
        <v>16</v>
      </c>
      <c r="F47" s="11">
        <v>1</v>
      </c>
      <c r="G47" s="4">
        <v>-10185120</v>
      </c>
    </row>
    <row r="48" spans="1:7" x14ac:dyDescent="0.35">
      <c r="A48" s="2">
        <v>34</v>
      </c>
      <c r="B48" s="3" t="s">
        <v>99</v>
      </c>
      <c r="C48" s="3" t="s">
        <v>106</v>
      </c>
      <c r="D48" s="3" t="s">
        <v>106</v>
      </c>
      <c r="E48" s="10" t="s">
        <v>16</v>
      </c>
      <c r="F48" s="11">
        <v>1</v>
      </c>
      <c r="G48" s="4">
        <v>-5211951</v>
      </c>
    </row>
    <row r="49" spans="1:7" x14ac:dyDescent="0.35">
      <c r="A49" s="2">
        <v>34</v>
      </c>
      <c r="B49" s="3" t="e">
        <v>#N/A</v>
      </c>
      <c r="C49" s="3" t="e">
        <v>#N/A</v>
      </c>
      <c r="D49" s="3" t="e">
        <v>#N/A</v>
      </c>
      <c r="E49" s="10" t="s">
        <v>14</v>
      </c>
      <c r="F49" s="11">
        <v>1</v>
      </c>
      <c r="G49" s="4">
        <v>-9070624</v>
      </c>
    </row>
    <row r="50" spans="1:7" x14ac:dyDescent="0.35">
      <c r="A50" s="2">
        <v>34</v>
      </c>
      <c r="B50" s="3" t="s">
        <v>99</v>
      </c>
      <c r="C50" s="3" t="s">
        <v>107</v>
      </c>
      <c r="D50" s="3" t="s">
        <v>108</v>
      </c>
      <c r="E50" s="10" t="s">
        <v>16</v>
      </c>
      <c r="F50" s="11">
        <v>1</v>
      </c>
      <c r="G50" s="4">
        <v>-3842577</v>
      </c>
    </row>
    <row r="51" spans="1:7" x14ac:dyDescent="0.35">
      <c r="A51" s="2">
        <v>34</v>
      </c>
      <c r="B51" s="3" t="s">
        <v>36</v>
      </c>
      <c r="C51" s="3" t="s">
        <v>109</v>
      </c>
      <c r="D51" s="3" t="s">
        <v>110</v>
      </c>
      <c r="E51" s="10" t="s">
        <v>11</v>
      </c>
      <c r="F51" s="11">
        <v>1</v>
      </c>
      <c r="G51" s="4">
        <v>-859808</v>
      </c>
    </row>
    <row r="52" spans="1:7" x14ac:dyDescent="0.35">
      <c r="A52" s="2">
        <v>34</v>
      </c>
      <c r="B52" s="3" t="s">
        <v>91</v>
      </c>
      <c r="C52" s="3" t="s">
        <v>111</v>
      </c>
      <c r="D52" s="3" t="s">
        <v>111</v>
      </c>
      <c r="E52" s="10" t="s">
        <v>11</v>
      </c>
      <c r="F52" s="11">
        <v>1</v>
      </c>
      <c r="G52" s="4">
        <v>-61232</v>
      </c>
    </row>
    <row r="53" spans="1:7" x14ac:dyDescent="0.35">
      <c r="A53" s="2">
        <v>34</v>
      </c>
      <c r="B53" s="3" t="s">
        <v>36</v>
      </c>
      <c r="C53" s="3" t="s">
        <v>112</v>
      </c>
      <c r="D53" s="3" t="s">
        <v>112</v>
      </c>
      <c r="E53" s="10" t="s">
        <v>15</v>
      </c>
      <c r="F53" s="11">
        <v>1</v>
      </c>
      <c r="G53" s="4">
        <v>-9459312</v>
      </c>
    </row>
    <row r="54" spans="1:7" x14ac:dyDescent="0.35">
      <c r="A54" s="2">
        <v>34</v>
      </c>
      <c r="B54" s="3" t="s">
        <v>36</v>
      </c>
      <c r="C54" s="3" t="s">
        <v>113</v>
      </c>
      <c r="D54" s="3" t="s">
        <v>114</v>
      </c>
      <c r="E54" s="10" t="s">
        <v>14</v>
      </c>
      <c r="F54" s="11">
        <v>1</v>
      </c>
      <c r="G54" s="4">
        <v>-1578399</v>
      </c>
    </row>
    <row r="55" spans="1:7" x14ac:dyDescent="0.35">
      <c r="A55" s="2">
        <v>34</v>
      </c>
      <c r="B55" s="3" t="s">
        <v>91</v>
      </c>
      <c r="C55" s="3" t="s">
        <v>115</v>
      </c>
      <c r="D55" s="3" t="s">
        <v>115</v>
      </c>
      <c r="E55" s="10" t="s">
        <v>14</v>
      </c>
      <c r="F55" s="11">
        <v>1</v>
      </c>
      <c r="G55" s="4">
        <v>-818527</v>
      </c>
    </row>
    <row r="56" spans="1:7" x14ac:dyDescent="0.35">
      <c r="A56" s="2">
        <v>34</v>
      </c>
      <c r="B56" s="3" t="e">
        <v>#N/A</v>
      </c>
      <c r="C56" s="3" t="e">
        <v>#N/A</v>
      </c>
      <c r="D56" s="3" t="e">
        <v>#N/A</v>
      </c>
      <c r="E56" s="10" t="s">
        <v>14</v>
      </c>
      <c r="F56" s="11">
        <v>1</v>
      </c>
      <c r="G56" s="4">
        <v>-3911168</v>
      </c>
    </row>
    <row r="57" spans="1:7" x14ac:dyDescent="0.35">
      <c r="A57" s="2">
        <v>34</v>
      </c>
      <c r="B57" s="3" t="e">
        <v>#N/A</v>
      </c>
      <c r="C57" s="3" t="e">
        <v>#N/A</v>
      </c>
      <c r="D57" s="3" t="e">
        <v>#N/A</v>
      </c>
      <c r="E57" s="10" t="s">
        <v>14</v>
      </c>
      <c r="F57" s="11">
        <v>1</v>
      </c>
      <c r="G57" s="4">
        <v>-3328030</v>
      </c>
    </row>
    <row r="58" spans="1:7" x14ac:dyDescent="0.35">
      <c r="A58" s="2">
        <v>34</v>
      </c>
      <c r="B58" s="3" t="e">
        <v>#N/A</v>
      </c>
      <c r="C58" s="3" t="e">
        <v>#N/A</v>
      </c>
      <c r="D58" s="3" t="e">
        <v>#N/A</v>
      </c>
      <c r="E58" s="10" t="s">
        <v>14</v>
      </c>
      <c r="F58" s="11">
        <v>1</v>
      </c>
      <c r="G58" s="4">
        <v>-8741760</v>
      </c>
    </row>
    <row r="59" spans="1:7" x14ac:dyDescent="0.35">
      <c r="A59" s="2">
        <v>34</v>
      </c>
      <c r="B59" s="3" t="s">
        <v>91</v>
      </c>
      <c r="C59" s="3" t="s">
        <v>116</v>
      </c>
      <c r="D59" s="3" t="s">
        <v>117</v>
      </c>
      <c r="E59" s="10" t="s">
        <v>18</v>
      </c>
      <c r="F59" s="11">
        <v>1</v>
      </c>
      <c r="G59" s="4">
        <v>-14675408</v>
      </c>
    </row>
    <row r="60" spans="1:7" x14ac:dyDescent="0.35">
      <c r="A60" s="2">
        <v>34</v>
      </c>
      <c r="B60" s="3" t="e">
        <v>#N/A</v>
      </c>
      <c r="C60" s="3" t="e">
        <v>#N/A</v>
      </c>
      <c r="D60" s="3" t="e">
        <v>#N/A</v>
      </c>
      <c r="E60" s="10" t="s">
        <v>14</v>
      </c>
      <c r="F60" s="11">
        <v>1</v>
      </c>
      <c r="G60" s="4">
        <v>-606043</v>
      </c>
    </row>
    <row r="61" spans="1:7" x14ac:dyDescent="0.35">
      <c r="A61" s="2">
        <v>34</v>
      </c>
      <c r="B61" s="3" t="s">
        <v>36</v>
      </c>
      <c r="C61" s="3">
        <v>0</v>
      </c>
      <c r="D61" s="3" t="s">
        <v>118</v>
      </c>
      <c r="E61" s="10" t="s">
        <v>14</v>
      </c>
      <c r="F61" s="11">
        <v>1</v>
      </c>
      <c r="G61" s="4">
        <v>-1048822</v>
      </c>
    </row>
    <row r="62" spans="1:7" x14ac:dyDescent="0.35">
      <c r="A62" s="2">
        <v>34</v>
      </c>
      <c r="B62" s="3" t="s">
        <v>36</v>
      </c>
      <c r="C62" s="3" t="s">
        <v>119</v>
      </c>
      <c r="D62" s="3" t="s">
        <v>120</v>
      </c>
      <c r="E62" s="10" t="s">
        <v>14</v>
      </c>
      <c r="F62" s="11">
        <v>1</v>
      </c>
      <c r="G62" s="4">
        <v>-1934159</v>
      </c>
    </row>
    <row r="63" spans="1:7" x14ac:dyDescent="0.35">
      <c r="A63" s="2">
        <v>21</v>
      </c>
      <c r="B63" s="3" t="s">
        <v>37</v>
      </c>
      <c r="C63" s="3" t="s">
        <v>121</v>
      </c>
      <c r="D63" s="3" t="s">
        <v>122</v>
      </c>
      <c r="E63" s="10" t="s">
        <v>18</v>
      </c>
      <c r="F63" s="11">
        <v>1</v>
      </c>
      <c r="G63" s="4">
        <v>-1519842.1071283058</v>
      </c>
    </row>
    <row r="64" spans="1:7" x14ac:dyDescent="0.35">
      <c r="A64" s="2">
        <v>21</v>
      </c>
      <c r="B64" s="3" t="s">
        <v>37</v>
      </c>
      <c r="C64" s="3" t="s">
        <v>123</v>
      </c>
      <c r="D64" s="3" t="s">
        <v>122</v>
      </c>
      <c r="E64" s="10" t="s">
        <v>18</v>
      </c>
      <c r="F64" s="11">
        <v>1</v>
      </c>
      <c r="G64" s="4">
        <v>-708803.07534242584</v>
      </c>
    </row>
    <row r="65" spans="1:7" x14ac:dyDescent="0.35">
      <c r="A65" s="2">
        <v>21</v>
      </c>
      <c r="B65" s="3" t="s">
        <v>37</v>
      </c>
      <c r="C65" s="3" t="s">
        <v>125</v>
      </c>
      <c r="D65" s="3" t="s">
        <v>124</v>
      </c>
      <c r="E65" s="10" t="s">
        <v>18</v>
      </c>
      <c r="F65" s="11">
        <v>1</v>
      </c>
      <c r="G65" s="4">
        <v>-193020.37328528005</v>
      </c>
    </row>
    <row r="66" spans="1:7" x14ac:dyDescent="0.35">
      <c r="A66" s="2">
        <v>21</v>
      </c>
      <c r="B66" s="3" t="s">
        <v>37</v>
      </c>
      <c r="C66" s="3" t="s">
        <v>126</v>
      </c>
      <c r="D66" s="3" t="s">
        <v>124</v>
      </c>
      <c r="E66" s="10" t="s">
        <v>18</v>
      </c>
      <c r="F66" s="11">
        <v>1</v>
      </c>
      <c r="G66" s="4">
        <v>-65771.297711972889</v>
      </c>
    </row>
    <row r="67" spans="1:7" x14ac:dyDescent="0.35">
      <c r="A67" s="2">
        <v>21</v>
      </c>
      <c r="B67" s="3" t="s">
        <v>37</v>
      </c>
      <c r="C67" s="3" t="s">
        <v>127</v>
      </c>
      <c r="D67" s="3" t="s">
        <v>124</v>
      </c>
      <c r="E67" s="10" t="s">
        <v>18</v>
      </c>
      <c r="F67" s="11">
        <v>1</v>
      </c>
      <c r="G67" s="4">
        <v>-113501.51605155205</v>
      </c>
    </row>
    <row r="68" spans="1:7" x14ac:dyDescent="0.35">
      <c r="A68" s="2">
        <v>8</v>
      </c>
      <c r="B68" s="3" t="s">
        <v>128</v>
      </c>
      <c r="C68" s="3" t="s">
        <v>79</v>
      </c>
      <c r="D68" s="3" t="s">
        <v>79</v>
      </c>
      <c r="E68" s="10" t="s">
        <v>16</v>
      </c>
      <c r="F68" s="11">
        <v>1</v>
      </c>
      <c r="G68" s="4">
        <v>-7735234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61FB8-1A51-4B7B-90D4-2A6CA3441F21}">
  <dimension ref="B1:G26"/>
  <sheetViews>
    <sheetView zoomScale="70" zoomScaleNormal="70" workbookViewId="0">
      <selection activeCell="J30" sqref="J30"/>
    </sheetView>
  </sheetViews>
  <sheetFormatPr baseColWidth="10" defaultRowHeight="14.5" x14ac:dyDescent="0.35"/>
  <cols>
    <col min="2" max="2" width="6.90625" customWidth="1"/>
    <col min="4" max="6" width="16.1796875" customWidth="1"/>
    <col min="7" max="7" width="21.81640625" bestFit="1" customWidth="1"/>
  </cols>
  <sheetData>
    <row r="1" spans="2:7" x14ac:dyDescent="0.35">
      <c r="B1" s="12" t="s">
        <v>129</v>
      </c>
      <c r="C1" s="12" t="s">
        <v>130</v>
      </c>
      <c r="D1" s="12" t="s">
        <v>162</v>
      </c>
      <c r="E1" s="12" t="s">
        <v>163</v>
      </c>
      <c r="F1" s="12" t="s">
        <v>164</v>
      </c>
      <c r="G1" s="14" t="s">
        <v>165</v>
      </c>
    </row>
    <row r="2" spans="2:7" x14ac:dyDescent="0.35">
      <c r="B2" s="2">
        <v>6</v>
      </c>
      <c r="C2" s="6" t="s">
        <v>133</v>
      </c>
      <c r="D2" s="17">
        <f>+[2]Viáticos!AB3</f>
        <v>0</v>
      </c>
      <c r="E2" s="17">
        <f>+'[2]Beneficios Médicos'!AB3</f>
        <v>-33748313.145287693</v>
      </c>
      <c r="F2" s="18">
        <f>+'[2]Actividades de Esparcimiento'!AB3</f>
        <v>0</v>
      </c>
      <c r="G2" s="19">
        <f>+SUM(D2:F2)</f>
        <v>-33748313.145287693</v>
      </c>
    </row>
    <row r="3" spans="2:7" x14ac:dyDescent="0.35">
      <c r="B3" s="2">
        <v>8</v>
      </c>
      <c r="C3" s="6" t="s">
        <v>134</v>
      </c>
      <c r="D3" s="17">
        <f>+[2]Viáticos!AB4</f>
        <v>0</v>
      </c>
      <c r="E3" s="17">
        <f>+'[2]Beneficios Médicos'!AB4</f>
        <v>0</v>
      </c>
      <c r="F3" s="18">
        <f>+'[2]Actividades de Esparcimiento'!AB4</f>
        <v>0</v>
      </c>
      <c r="G3" s="19">
        <f t="shared" ref="G3:G26" si="0">+SUM(D3:F3)</f>
        <v>0</v>
      </c>
    </row>
    <row r="4" spans="2:7" x14ac:dyDescent="0.35">
      <c r="B4" s="2">
        <v>9</v>
      </c>
      <c r="C4" s="6" t="s">
        <v>135</v>
      </c>
      <c r="D4" s="17">
        <f>+[2]Viáticos!AB5</f>
        <v>0</v>
      </c>
      <c r="E4" s="17">
        <f>+'[2]Beneficios Médicos'!AB5</f>
        <v>0</v>
      </c>
      <c r="F4" s="18">
        <f>+'[2]Actividades de Esparcimiento'!AB5</f>
        <v>0</v>
      </c>
      <c r="G4" s="19">
        <f t="shared" si="0"/>
        <v>0</v>
      </c>
    </row>
    <row r="5" spans="2:7" x14ac:dyDescent="0.35">
      <c r="B5" s="2">
        <v>10</v>
      </c>
      <c r="C5" s="6" t="s">
        <v>136</v>
      </c>
      <c r="D5" s="17">
        <f>+[2]Viáticos!AB6</f>
        <v>0</v>
      </c>
      <c r="E5" s="17">
        <f>+'[2]Beneficios Médicos'!AB6</f>
        <v>-15798.912924775052</v>
      </c>
      <c r="F5" s="18">
        <f>+'[2]Actividades de Esparcimiento'!AB6</f>
        <v>0</v>
      </c>
      <c r="G5" s="19">
        <f t="shared" si="0"/>
        <v>-15798.912924775052</v>
      </c>
    </row>
    <row r="6" spans="2:7" x14ac:dyDescent="0.35">
      <c r="B6" s="2">
        <v>12</v>
      </c>
      <c r="C6" s="6" t="s">
        <v>137</v>
      </c>
      <c r="D6" s="17">
        <f>+[2]Viáticos!AB7</f>
        <v>0</v>
      </c>
      <c r="E6" s="17">
        <f>+'[2]Beneficios Médicos'!AB7</f>
        <v>0</v>
      </c>
      <c r="F6" s="18">
        <f>+'[2]Actividades de Esparcimiento'!AB7</f>
        <v>0</v>
      </c>
      <c r="G6" s="19">
        <f t="shared" si="0"/>
        <v>0</v>
      </c>
    </row>
    <row r="7" spans="2:7" x14ac:dyDescent="0.35">
      <c r="B7" s="2">
        <v>13</v>
      </c>
      <c r="C7" s="6" t="s">
        <v>138</v>
      </c>
      <c r="D7" s="17">
        <f>+[2]Viáticos!AB8</f>
        <v>0</v>
      </c>
      <c r="E7" s="17">
        <f>+'[2]Beneficios Médicos'!AB8</f>
        <v>0</v>
      </c>
      <c r="F7" s="18">
        <f>+'[2]Actividades de Esparcimiento'!AB8</f>
        <v>0</v>
      </c>
      <c r="G7" s="19">
        <f t="shared" si="0"/>
        <v>0</v>
      </c>
    </row>
    <row r="8" spans="2:7" x14ac:dyDescent="0.35">
      <c r="B8" s="2">
        <v>14</v>
      </c>
      <c r="C8" s="6" t="s">
        <v>139</v>
      </c>
      <c r="D8" s="17">
        <f>+[2]Viáticos!AB9</f>
        <v>0</v>
      </c>
      <c r="E8" s="17">
        <f>+'[2]Beneficios Médicos'!AB9</f>
        <v>0</v>
      </c>
      <c r="F8" s="18">
        <f>+'[2]Actividades de Esparcimiento'!AB9</f>
        <v>0</v>
      </c>
      <c r="G8" s="19">
        <f t="shared" si="0"/>
        <v>0</v>
      </c>
    </row>
    <row r="9" spans="2:7" x14ac:dyDescent="0.35">
      <c r="B9" s="2">
        <v>18</v>
      </c>
      <c r="C9" s="6" t="s">
        <v>140</v>
      </c>
      <c r="D9" s="17">
        <f>+[2]Viáticos!AB10</f>
        <v>0</v>
      </c>
      <c r="E9" s="17">
        <f>+'[2]Beneficios Médicos'!AB10</f>
        <v>-388950439.23858285</v>
      </c>
      <c r="F9" s="18">
        <f>+'[2]Actividades de Esparcimiento'!AB10</f>
        <v>-449727898.19385588</v>
      </c>
      <c r="G9" s="19">
        <f t="shared" si="0"/>
        <v>-838678337.43243873</v>
      </c>
    </row>
    <row r="10" spans="2:7" x14ac:dyDescent="0.35">
      <c r="B10" s="2">
        <v>21</v>
      </c>
      <c r="C10" s="6" t="s">
        <v>141</v>
      </c>
      <c r="D10" s="17">
        <f>+[2]Viáticos!AB11</f>
        <v>0</v>
      </c>
      <c r="E10" s="17">
        <f>+'[2]Beneficios Médicos'!AB11</f>
        <v>0</v>
      </c>
      <c r="F10" s="18">
        <f>+'[2]Actividades de Esparcimiento'!AB11</f>
        <v>0</v>
      </c>
      <c r="G10" s="19">
        <f t="shared" si="0"/>
        <v>0</v>
      </c>
    </row>
    <row r="11" spans="2:7" x14ac:dyDescent="0.35">
      <c r="B11" s="2">
        <v>22</v>
      </c>
      <c r="C11" s="6" t="s">
        <v>142</v>
      </c>
      <c r="D11" s="17">
        <f>+[2]Viáticos!AB12</f>
        <v>0</v>
      </c>
      <c r="E11" s="17">
        <f>+'[2]Beneficios Médicos'!AB12</f>
        <v>0</v>
      </c>
      <c r="F11" s="18">
        <f>+'[2]Actividades de Esparcimiento'!AB12</f>
        <v>0</v>
      </c>
      <c r="G11" s="19">
        <f t="shared" si="0"/>
        <v>0</v>
      </c>
    </row>
    <row r="12" spans="2:7" x14ac:dyDescent="0.35">
      <c r="B12" s="2">
        <v>23</v>
      </c>
      <c r="C12" s="6" t="s">
        <v>143</v>
      </c>
      <c r="D12" s="17">
        <f>+[2]Viáticos!AB13</f>
        <v>0</v>
      </c>
      <c r="E12" s="17">
        <f>+'[2]Beneficios Médicos'!AB13</f>
        <v>0</v>
      </c>
      <c r="F12" s="18">
        <f>+'[2]Actividades de Esparcimiento'!AB13</f>
        <v>0</v>
      </c>
      <c r="G12" s="19">
        <f t="shared" si="0"/>
        <v>0</v>
      </c>
    </row>
    <row r="13" spans="2:7" x14ac:dyDescent="0.35">
      <c r="B13" s="2">
        <v>24</v>
      </c>
      <c r="C13" s="6" t="s">
        <v>144</v>
      </c>
      <c r="D13" s="17">
        <f>+[2]Viáticos!AB14</f>
        <v>0</v>
      </c>
      <c r="E13" s="17">
        <f>+'[2]Beneficios Médicos'!AB14</f>
        <v>0</v>
      </c>
      <c r="F13" s="18">
        <f>+'[2]Actividades de Esparcimiento'!AB14</f>
        <v>0</v>
      </c>
      <c r="G13" s="19">
        <f t="shared" si="0"/>
        <v>0</v>
      </c>
    </row>
    <row r="14" spans="2:7" x14ac:dyDescent="0.35">
      <c r="B14" s="2">
        <v>25</v>
      </c>
      <c r="C14" s="6" t="s">
        <v>145</v>
      </c>
      <c r="D14" s="17">
        <f>+[2]Viáticos!AB15</f>
        <v>0</v>
      </c>
      <c r="E14" s="17">
        <f>+'[2]Beneficios Médicos'!AB15</f>
        <v>0</v>
      </c>
      <c r="F14" s="18">
        <f>+'[2]Actividades de Esparcimiento'!AB15</f>
        <v>0</v>
      </c>
      <c r="G14" s="19">
        <f t="shared" si="0"/>
        <v>0</v>
      </c>
    </row>
    <row r="15" spans="2:7" x14ac:dyDescent="0.35">
      <c r="B15" s="2">
        <v>26</v>
      </c>
      <c r="C15" s="6" t="s">
        <v>146</v>
      </c>
      <c r="D15" s="17">
        <f>+[2]Viáticos!AB16</f>
        <v>0</v>
      </c>
      <c r="E15" s="17">
        <f>+'[2]Beneficios Médicos'!AB16</f>
        <v>0</v>
      </c>
      <c r="F15" s="18">
        <f>+'[2]Actividades de Esparcimiento'!AB16</f>
        <v>0</v>
      </c>
      <c r="G15" s="19">
        <f t="shared" si="0"/>
        <v>0</v>
      </c>
    </row>
    <row r="16" spans="2:7" x14ac:dyDescent="0.35">
      <c r="B16" s="2">
        <v>28</v>
      </c>
      <c r="C16" s="6" t="s">
        <v>147</v>
      </c>
      <c r="D16" s="17">
        <f>+[2]Viáticos!AB17</f>
        <v>0</v>
      </c>
      <c r="E16" s="17">
        <f>+'[2]Beneficios Médicos'!AB17</f>
        <v>0</v>
      </c>
      <c r="F16" s="18">
        <f>+'[2]Actividades de Esparcimiento'!AB17</f>
        <v>0</v>
      </c>
      <c r="G16" s="19">
        <f t="shared" si="0"/>
        <v>0</v>
      </c>
    </row>
    <row r="17" spans="2:7" x14ac:dyDescent="0.35">
      <c r="B17" s="2">
        <v>29</v>
      </c>
      <c r="C17" s="6" t="s">
        <v>148</v>
      </c>
      <c r="D17" s="17">
        <f>+[2]Viáticos!AB18</f>
        <v>0</v>
      </c>
      <c r="E17" s="17">
        <f>+'[2]Beneficios Médicos'!AB18</f>
        <v>0</v>
      </c>
      <c r="F17" s="18">
        <f>+'[2]Actividades de Esparcimiento'!AB18</f>
        <v>0</v>
      </c>
      <c r="G17" s="19">
        <f t="shared" si="0"/>
        <v>0</v>
      </c>
    </row>
    <row r="18" spans="2:7" x14ac:dyDescent="0.35">
      <c r="B18" s="2">
        <v>31</v>
      </c>
      <c r="C18" s="6" t="s">
        <v>149</v>
      </c>
      <c r="D18" s="17">
        <f>+[2]Viáticos!AB19</f>
        <v>-2449700.1252109217</v>
      </c>
      <c r="E18" s="17">
        <f>+'[2]Beneficios Médicos'!AB19</f>
        <v>0</v>
      </c>
      <c r="F18" s="18">
        <f>+'[2]Actividades de Esparcimiento'!AB19</f>
        <v>0</v>
      </c>
      <c r="G18" s="19">
        <f t="shared" si="0"/>
        <v>-2449700.1252109217</v>
      </c>
    </row>
    <row r="19" spans="2:7" x14ac:dyDescent="0.35">
      <c r="B19" s="2">
        <v>32</v>
      </c>
      <c r="C19" s="6" t="s">
        <v>150</v>
      </c>
      <c r="D19" s="17">
        <f>+[2]Viáticos!AB20</f>
        <v>-5888208.6707252823</v>
      </c>
      <c r="E19" s="17">
        <f>+'[2]Beneficios Médicos'!AB20</f>
        <v>0</v>
      </c>
      <c r="F19" s="18">
        <f>+'[2]Actividades de Esparcimiento'!AB20</f>
        <v>0</v>
      </c>
      <c r="G19" s="19">
        <f t="shared" si="0"/>
        <v>-5888208.6707252823</v>
      </c>
    </row>
    <row r="20" spans="2:7" x14ac:dyDescent="0.35">
      <c r="B20" s="2">
        <v>33</v>
      </c>
      <c r="C20" s="6" t="s">
        <v>151</v>
      </c>
      <c r="D20" s="17">
        <f>+[2]Viáticos!AB21</f>
        <v>0</v>
      </c>
      <c r="E20" s="17">
        <f>+'[2]Beneficios Médicos'!AB21</f>
        <v>0</v>
      </c>
      <c r="F20" s="18">
        <f>+'[2]Actividades de Esparcimiento'!AB21</f>
        <v>0</v>
      </c>
      <c r="G20" s="19">
        <f t="shared" si="0"/>
        <v>0</v>
      </c>
    </row>
    <row r="21" spans="2:7" x14ac:dyDescent="0.35">
      <c r="B21" s="2">
        <v>34</v>
      </c>
      <c r="C21" s="6" t="s">
        <v>152</v>
      </c>
      <c r="D21" s="17">
        <f>+[2]Viáticos!AB22</f>
        <v>-505629.84766617668</v>
      </c>
      <c r="E21" s="17">
        <f>+'[2]Beneficios Médicos'!AB22</f>
        <v>0</v>
      </c>
      <c r="F21" s="18">
        <f>+'[2]Actividades de Esparcimiento'!AB22</f>
        <v>0</v>
      </c>
      <c r="G21" s="19" t="s">
        <v>159</v>
      </c>
    </row>
    <row r="22" spans="2:7" x14ac:dyDescent="0.35">
      <c r="B22" s="2">
        <v>35</v>
      </c>
      <c r="C22" s="6" t="s">
        <v>153</v>
      </c>
      <c r="D22" s="17">
        <f>+[2]Viáticos!AB23</f>
        <v>0</v>
      </c>
      <c r="E22" s="17">
        <f>+'[2]Beneficios Médicos'!AB23</f>
        <v>0</v>
      </c>
      <c r="F22" s="18">
        <f>+'[2]Actividades de Esparcimiento'!AB23</f>
        <v>0</v>
      </c>
      <c r="G22" s="19">
        <f t="shared" si="0"/>
        <v>0</v>
      </c>
    </row>
    <row r="23" spans="2:7" x14ac:dyDescent="0.35">
      <c r="B23" s="2">
        <v>36</v>
      </c>
      <c r="C23" s="6" t="s">
        <v>154</v>
      </c>
      <c r="D23" s="17">
        <f>+[2]Viáticos!AB24</f>
        <v>0</v>
      </c>
      <c r="E23" s="17">
        <f>+'[2]Beneficios Médicos'!AB24</f>
        <v>0</v>
      </c>
      <c r="F23" s="18">
        <f>+'[2]Actividades de Esparcimiento'!AB24</f>
        <v>0</v>
      </c>
      <c r="G23" s="19">
        <f t="shared" si="0"/>
        <v>0</v>
      </c>
    </row>
    <row r="24" spans="2:7" x14ac:dyDescent="0.35">
      <c r="B24" s="2">
        <v>39</v>
      </c>
      <c r="C24" s="6" t="s">
        <v>155</v>
      </c>
      <c r="D24" s="17">
        <f>+[2]Viáticos!AB25</f>
        <v>0</v>
      </c>
      <c r="E24" s="17">
        <f>+'[2]Beneficios Médicos'!AB25</f>
        <v>0</v>
      </c>
      <c r="F24" s="18">
        <f>+'[2]Actividades de Esparcimiento'!AB25</f>
        <v>0</v>
      </c>
      <c r="G24" s="19">
        <f t="shared" si="0"/>
        <v>0</v>
      </c>
    </row>
    <row r="25" spans="2:7" x14ac:dyDescent="0.35">
      <c r="B25" s="2">
        <v>40</v>
      </c>
      <c r="C25" s="6" t="s">
        <v>156</v>
      </c>
      <c r="D25" s="17">
        <f>+[2]Viáticos!AB26</f>
        <v>0</v>
      </c>
      <c r="E25" s="17">
        <f>+'[2]Beneficios Médicos'!AB26</f>
        <v>0</v>
      </c>
      <c r="F25" s="18">
        <f>+'[2]Actividades de Esparcimiento'!AB26</f>
        <v>0</v>
      </c>
      <c r="G25" s="19">
        <f t="shared" si="0"/>
        <v>0</v>
      </c>
    </row>
    <row r="26" spans="2:7" x14ac:dyDescent="0.35">
      <c r="B26" s="47" t="s">
        <v>157</v>
      </c>
      <c r="C26" s="47"/>
      <c r="D26" s="19">
        <f>+[2]Viáticos!AB27</f>
        <v>-8843538.6436023805</v>
      </c>
      <c r="E26" s="19">
        <f>+'[2]Beneficios Médicos'!AB27</f>
        <v>-422714551.29679531</v>
      </c>
      <c r="F26" s="19">
        <f>+'[2]Actividades de Esparcimiento'!AB27</f>
        <v>-449727898.19385588</v>
      </c>
      <c r="G26" s="19">
        <f t="shared" si="0"/>
        <v>-881285988.1342535</v>
      </c>
    </row>
  </sheetData>
  <mergeCells count="1">
    <mergeCell ref="B26:C2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06858-58FE-41C7-A6CF-AD0E333FB228}">
  <sheetPr>
    <tabColor rgb="FFFFC000"/>
  </sheetPr>
  <dimension ref="A1:AD113"/>
  <sheetViews>
    <sheetView topLeftCell="D1" zoomScale="70" zoomScaleNormal="70" workbookViewId="0">
      <selection activeCell="K36" sqref="K36"/>
    </sheetView>
  </sheetViews>
  <sheetFormatPr baseColWidth="10" defaultRowHeight="14.5" x14ac:dyDescent="0.35"/>
  <cols>
    <col min="2" max="2" width="3" style="34" bestFit="1" customWidth="1"/>
    <col min="7" max="7" width="14.1796875" bestFit="1" customWidth="1"/>
    <col min="8" max="8" width="12.7265625" bestFit="1" customWidth="1"/>
    <col min="11" max="11" width="12.7265625" bestFit="1" customWidth="1"/>
    <col min="12" max="12" width="4" customWidth="1"/>
    <col min="13" max="13" width="3" bestFit="1" customWidth="1"/>
    <col min="15" max="15" width="15.81640625" customWidth="1"/>
    <col min="16" max="16" width="13.90625" bestFit="1" customWidth="1"/>
    <col min="17" max="17" width="12.26953125" customWidth="1"/>
    <col min="18" max="18" width="16.453125" customWidth="1"/>
    <col min="19" max="19" width="17.54296875" customWidth="1"/>
    <col min="20" max="20" width="19.54296875" customWidth="1"/>
    <col min="21" max="21" width="12.1796875" customWidth="1"/>
    <col min="22" max="22" width="13.90625" bestFit="1" customWidth="1"/>
    <col min="23" max="23" width="12" bestFit="1" customWidth="1"/>
    <col min="24" max="24" width="15.81640625" hidden="1" customWidth="1"/>
    <col min="25" max="25" width="13.54296875" hidden="1" customWidth="1"/>
    <col min="26" max="26" width="12.26953125" hidden="1" customWidth="1"/>
    <col min="27" max="27" width="15.81640625" bestFit="1" customWidth="1"/>
    <col min="28" max="29" width="12.7265625" bestFit="1" customWidth="1"/>
    <col min="30" max="30" width="22.7265625" bestFit="1" customWidth="1"/>
  </cols>
  <sheetData>
    <row r="1" spans="1:30" x14ac:dyDescent="0.35">
      <c r="A1" s="1" t="s">
        <v>186</v>
      </c>
      <c r="B1" s="12" t="s">
        <v>129</v>
      </c>
      <c r="C1" s="1" t="s">
        <v>187</v>
      </c>
      <c r="D1" s="1" t="s">
        <v>2</v>
      </c>
      <c r="E1" s="1" t="s">
        <v>3</v>
      </c>
      <c r="F1" s="1" t="s">
        <v>4</v>
      </c>
      <c r="G1" s="1" t="s">
        <v>160</v>
      </c>
      <c r="H1" s="1" t="s">
        <v>1</v>
      </c>
      <c r="I1" s="1" t="s">
        <v>161</v>
      </c>
      <c r="J1" s="1" t="s">
        <v>132</v>
      </c>
      <c r="K1" s="1" t="s">
        <v>188</v>
      </c>
      <c r="X1" s="5" t="s">
        <v>1</v>
      </c>
      <c r="AA1" s="5" t="s">
        <v>158</v>
      </c>
    </row>
    <row r="2" spans="1:30" x14ac:dyDescent="0.35">
      <c r="A2" s="3" t="s">
        <v>189</v>
      </c>
      <c r="B2" s="2">
        <v>10</v>
      </c>
      <c r="C2" s="6" t="s">
        <v>190</v>
      </c>
      <c r="D2" s="3" t="s">
        <v>191</v>
      </c>
      <c r="E2" s="3" t="s">
        <v>192</v>
      </c>
      <c r="F2" s="3" t="s">
        <v>193</v>
      </c>
      <c r="G2" s="20">
        <v>1010785204.766</v>
      </c>
      <c r="H2" s="17">
        <f>I2*G2</f>
        <v>845066501.06165051</v>
      </c>
      <c r="I2" s="21">
        <f>+VLOOKUP(B2,'[2]Ajuste en Remuneraciones'!$A:$E,5,FALSE)</f>
        <v>0.83604953562541118</v>
      </c>
      <c r="J2" s="21">
        <f>+VLOOKUP(B2,$M$3:$W$26,11,FALSE)</f>
        <v>-0.54808979038893302</v>
      </c>
      <c r="K2" s="17">
        <f>+H2*J2</f>
        <v>-463172321.43158907</v>
      </c>
      <c r="M2" s="12" t="s">
        <v>129</v>
      </c>
      <c r="N2" s="12" t="s">
        <v>130</v>
      </c>
      <c r="O2" s="12" t="s">
        <v>189</v>
      </c>
      <c r="P2" s="12" t="s">
        <v>194</v>
      </c>
      <c r="Q2" s="12" t="s">
        <v>195</v>
      </c>
      <c r="R2" s="12" t="s">
        <v>163</v>
      </c>
      <c r="S2" s="12" t="s">
        <v>196</v>
      </c>
      <c r="T2" s="12" t="s">
        <v>197</v>
      </c>
      <c r="U2" s="12" t="s">
        <v>198</v>
      </c>
      <c r="V2" s="12" t="s">
        <v>199</v>
      </c>
      <c r="W2" s="12" t="s">
        <v>158</v>
      </c>
      <c r="X2" s="12" t="s">
        <v>189</v>
      </c>
      <c r="Y2" s="12" t="s">
        <v>194</v>
      </c>
      <c r="Z2" s="12" t="s">
        <v>195</v>
      </c>
      <c r="AA2" s="12" t="s">
        <v>189</v>
      </c>
      <c r="AB2" s="12" t="s">
        <v>194</v>
      </c>
      <c r="AC2" s="12" t="s">
        <v>195</v>
      </c>
      <c r="AD2" s="12" t="s">
        <v>200</v>
      </c>
    </row>
    <row r="3" spans="1:30" x14ac:dyDescent="0.35">
      <c r="A3" s="3" t="s">
        <v>189</v>
      </c>
      <c r="B3" s="2">
        <v>10</v>
      </c>
      <c r="C3" s="6" t="s">
        <v>201</v>
      </c>
      <c r="D3" s="3" t="s">
        <v>191</v>
      </c>
      <c r="E3" s="3" t="s">
        <v>202</v>
      </c>
      <c r="F3" s="3" t="s">
        <v>203</v>
      </c>
      <c r="G3" s="20">
        <v>36168532.452</v>
      </c>
      <c r="H3" s="17">
        <f t="shared" ref="H3:H13" si="0">I3*G3</f>
        <v>30238684.760747213</v>
      </c>
      <c r="I3" s="21">
        <f>+VLOOKUP(B3,'[2]Ajuste en Remuneraciones'!$A:$E,5,FALSE)</f>
        <v>0.83604953562541118</v>
      </c>
      <c r="J3" s="21">
        <f t="shared" ref="J3:J26" si="1">+VLOOKUP(B3,$M$3:$W$26,11,FALSE)</f>
        <v>-0.54808979038893302</v>
      </c>
      <c r="K3" s="17">
        <f t="shared" ref="K3:K26" si="2">+H3*J3</f>
        <v>-16573514.392154964</v>
      </c>
      <c r="M3" s="2">
        <v>6</v>
      </c>
      <c r="N3" s="6" t="s">
        <v>133</v>
      </c>
      <c r="O3" s="15">
        <f t="shared" ref="O3:Q26" si="3">+SUMIFS($G:$G,$B:$B,$M3,$A:$A,O$2)</f>
        <v>18489075.140153743</v>
      </c>
      <c r="P3" s="15">
        <f t="shared" si="3"/>
        <v>181876788.14883912</v>
      </c>
      <c r="Q3" s="15">
        <f t="shared" si="3"/>
        <v>389257998.71100712</v>
      </c>
      <c r="R3" s="22">
        <f>+SUM(O3:Q3)</f>
        <v>589623862</v>
      </c>
      <c r="S3" s="2">
        <v>804</v>
      </c>
      <c r="T3" s="22">
        <f>IF(R3=0,"",+R3/S3)</f>
        <v>733363.01243781089</v>
      </c>
      <c r="U3" s="15">
        <f>IF(R3=0,"",+$T$29*S3)</f>
        <v>473167597.0721736</v>
      </c>
      <c r="V3" s="22">
        <f>+IF(R3=0,0,IF(R3&gt;U3,R3-U3,0))</f>
        <v>116456264.9278264</v>
      </c>
      <c r="W3" s="7">
        <f>+-IF(R3=0,0,V3/R3)</f>
        <v>-0.19750941648258191</v>
      </c>
      <c r="X3" s="15">
        <f t="shared" ref="X3:Z26" si="4">+SUMIFS($H:$H,$B:$B,$M3,$A:$A,O$2)</f>
        <v>13237084.284888836</v>
      </c>
      <c r="Y3" s="15">
        <f t="shared" si="4"/>
        <v>170869388.1350407</v>
      </c>
      <c r="Z3" s="15">
        <f t="shared" si="4"/>
        <v>358697698.52172029</v>
      </c>
      <c r="AA3" s="15">
        <f>+X3*$W3</f>
        <v>-2614448.7930391491</v>
      </c>
      <c r="AB3" s="15">
        <f t="shared" ref="AB3:AC18" si="5">+Y3*$W3</f>
        <v>-33748313.145287693</v>
      </c>
      <c r="AC3" s="15">
        <f t="shared" si="5"/>
        <v>-70846173.128670052</v>
      </c>
      <c r="AD3" s="22">
        <f>+SUM(AA3:AC3)</f>
        <v>-107208935.0669969</v>
      </c>
    </row>
    <row r="4" spans="1:30" x14ac:dyDescent="0.35">
      <c r="A4" s="3" t="s">
        <v>189</v>
      </c>
      <c r="B4" s="2">
        <v>12</v>
      </c>
      <c r="C4" s="6" t="s">
        <v>204</v>
      </c>
      <c r="D4" s="3" t="s">
        <v>29</v>
      </c>
      <c r="E4" s="3" t="s">
        <v>205</v>
      </c>
      <c r="F4" s="3" t="s">
        <v>206</v>
      </c>
      <c r="G4" s="20">
        <v>3062948.7659999998</v>
      </c>
      <c r="H4" s="17">
        <f t="shared" si="0"/>
        <v>1259644.6723308824</v>
      </c>
      <c r="I4" s="21">
        <f>+VLOOKUP(B4,'[2]Ajuste en Remuneraciones'!$A:$E,5,FALSE)</f>
        <v>0.41125228286984755</v>
      </c>
      <c r="J4" s="21">
        <f t="shared" si="1"/>
        <v>0</v>
      </c>
      <c r="K4" s="17">
        <f t="shared" si="2"/>
        <v>0</v>
      </c>
      <c r="M4" s="2">
        <v>8</v>
      </c>
      <c r="N4" s="6" t="s">
        <v>134</v>
      </c>
      <c r="O4" s="15">
        <f t="shared" si="3"/>
        <v>0</v>
      </c>
      <c r="P4" s="15">
        <f t="shared" si="3"/>
        <v>0</v>
      </c>
      <c r="Q4" s="15">
        <f t="shared" si="3"/>
        <v>0</v>
      </c>
      <c r="R4" s="22">
        <f t="shared" ref="R4:R26" si="6">+SUM(O4:Q4)</f>
        <v>0</v>
      </c>
      <c r="S4" s="2">
        <v>20</v>
      </c>
      <c r="T4" s="22" t="str">
        <f t="shared" ref="T4:T27" si="7">IF(R4=0,"",+R4/S4)</f>
        <v/>
      </c>
      <c r="U4" s="15" t="str">
        <f t="shared" ref="U4:U26" si="8">IF(R4=0,"",+$T$29*S4)</f>
        <v/>
      </c>
      <c r="V4" s="22">
        <f t="shared" ref="V4:V26" si="9">+IF(R4=0,0,IF(R4&gt;U4,R4-U4,0))</f>
        <v>0</v>
      </c>
      <c r="W4" s="7">
        <f t="shared" ref="W4:W26" si="10">+-IF(R4=0,0,V4/R4)</f>
        <v>0</v>
      </c>
      <c r="X4" s="15">
        <f t="shared" si="4"/>
        <v>0</v>
      </c>
      <c r="Y4" s="15">
        <f t="shared" si="4"/>
        <v>0</v>
      </c>
      <c r="Z4" s="15">
        <f t="shared" si="4"/>
        <v>0</v>
      </c>
      <c r="AA4" s="15">
        <f t="shared" ref="AA4:AC26" si="11">+X4*$W4</f>
        <v>0</v>
      </c>
      <c r="AB4" s="15">
        <f t="shared" si="5"/>
        <v>0</v>
      </c>
      <c r="AC4" s="15">
        <f t="shared" si="5"/>
        <v>0</v>
      </c>
      <c r="AD4" s="22">
        <f t="shared" ref="AD4:AD26" si="12">+SUM(AA4:AC4)</f>
        <v>0</v>
      </c>
    </row>
    <row r="5" spans="1:30" x14ac:dyDescent="0.35">
      <c r="A5" s="3" t="s">
        <v>189</v>
      </c>
      <c r="B5" s="2">
        <v>18</v>
      </c>
      <c r="C5" s="6" t="s">
        <v>207</v>
      </c>
      <c r="D5" s="3" t="s">
        <v>8</v>
      </c>
      <c r="E5" s="3" t="s">
        <v>208</v>
      </c>
      <c r="F5" s="3" t="s">
        <v>209</v>
      </c>
      <c r="G5" s="20">
        <v>3777881</v>
      </c>
      <c r="H5" s="17">
        <f t="shared" si="0"/>
        <v>2676008.6959871901</v>
      </c>
      <c r="I5" s="21">
        <f>+VLOOKUP(B5,'[2]Ajuste en Remuneraciones'!$A:$E,5,FALSE)</f>
        <v>0.70833588881894116</v>
      </c>
      <c r="J5" s="21">
        <f t="shared" si="1"/>
        <v>-0.4491082157182168</v>
      </c>
      <c r="K5" s="17">
        <f t="shared" si="2"/>
        <v>-1201817.4907012391</v>
      </c>
      <c r="M5" s="2">
        <v>9</v>
      </c>
      <c r="N5" s="6" t="s">
        <v>135</v>
      </c>
      <c r="O5" s="15">
        <f t="shared" si="3"/>
        <v>23021.683029306128</v>
      </c>
      <c r="P5" s="15">
        <f t="shared" si="3"/>
        <v>1494478.3804615377</v>
      </c>
      <c r="Q5" s="15">
        <f t="shared" si="3"/>
        <v>6907034.9365091566</v>
      </c>
      <c r="R5" s="22">
        <f t="shared" si="6"/>
        <v>8424535</v>
      </c>
      <c r="S5" s="2">
        <v>53</v>
      </c>
      <c r="T5" s="22">
        <f t="shared" si="7"/>
        <v>158953.49056603774</v>
      </c>
      <c r="U5" s="15">
        <f t="shared" si="8"/>
        <v>31191396.324409455</v>
      </c>
      <c r="V5" s="22">
        <f t="shared" si="9"/>
        <v>0</v>
      </c>
      <c r="W5" s="7">
        <f t="shared" si="10"/>
        <v>0</v>
      </c>
      <c r="X5" s="15">
        <f t="shared" si="4"/>
        <v>18944.818380094803</v>
      </c>
      <c r="Y5" s="15">
        <f t="shared" si="4"/>
        <v>1252450.5174464486</v>
      </c>
      <c r="Z5" s="15">
        <f t="shared" si="4"/>
        <v>6326687.5329343975</v>
      </c>
      <c r="AA5" s="15">
        <f t="shared" si="11"/>
        <v>0</v>
      </c>
      <c r="AB5" s="15">
        <f t="shared" si="5"/>
        <v>0</v>
      </c>
      <c r="AC5" s="15">
        <f t="shared" si="5"/>
        <v>0</v>
      </c>
      <c r="AD5" s="22">
        <f t="shared" si="12"/>
        <v>0</v>
      </c>
    </row>
    <row r="6" spans="1:30" x14ac:dyDescent="0.35">
      <c r="A6" s="3" t="s">
        <v>189</v>
      </c>
      <c r="B6" s="2">
        <v>22</v>
      </c>
      <c r="C6" s="6" t="s">
        <v>210</v>
      </c>
      <c r="D6" s="3" t="s">
        <v>191</v>
      </c>
      <c r="E6" s="3" t="s">
        <v>211</v>
      </c>
      <c r="F6" s="3" t="s">
        <v>212</v>
      </c>
      <c r="G6" s="20">
        <v>69896649</v>
      </c>
      <c r="H6" s="17">
        <f t="shared" si="0"/>
        <v>59668681.758379586</v>
      </c>
      <c r="I6" s="21">
        <f>+VLOOKUP(B6,'[2]Ajuste en Remuneraciones'!$A:$E,5,FALSE)</f>
        <v>0.85367013457797647</v>
      </c>
      <c r="J6" s="21">
        <f t="shared" si="1"/>
        <v>0</v>
      </c>
      <c r="K6" s="17">
        <f t="shared" si="2"/>
        <v>0</v>
      </c>
      <c r="M6" s="2">
        <v>10</v>
      </c>
      <c r="N6" s="6" t="s">
        <v>136</v>
      </c>
      <c r="O6" s="15">
        <f t="shared" si="3"/>
        <v>1046953737.2180001</v>
      </c>
      <c r="P6" s="15">
        <f t="shared" si="3"/>
        <v>85225.41</v>
      </c>
      <c r="Q6" s="15">
        <f t="shared" si="3"/>
        <v>0</v>
      </c>
      <c r="R6" s="22">
        <f t="shared" si="6"/>
        <v>1047038962.628</v>
      </c>
      <c r="S6" s="2">
        <v>804</v>
      </c>
      <c r="T6" s="22">
        <f t="shared" si="7"/>
        <v>1302287.2669502487</v>
      </c>
      <c r="U6" s="15">
        <f t="shared" si="8"/>
        <v>473167597.0721736</v>
      </c>
      <c r="V6" s="22">
        <f t="shared" si="9"/>
        <v>573871365.55582643</v>
      </c>
      <c r="W6" s="7">
        <f t="shared" si="10"/>
        <v>-0.54808979038893302</v>
      </c>
      <c r="X6" s="15">
        <f t="shared" si="4"/>
        <v>875305185.82239771</v>
      </c>
      <c r="Y6" s="15">
        <f t="shared" si="4"/>
        <v>28825.409999999996</v>
      </c>
      <c r="Z6" s="15">
        <f t="shared" si="4"/>
        <v>0</v>
      </c>
      <c r="AA6" s="15">
        <f t="shared" si="11"/>
        <v>-479745835.823744</v>
      </c>
      <c r="AB6" s="15">
        <f t="shared" si="5"/>
        <v>-15798.912924775052</v>
      </c>
      <c r="AC6" s="15">
        <f t="shared" si="5"/>
        <v>0</v>
      </c>
      <c r="AD6" s="22">
        <f t="shared" si="12"/>
        <v>-479761634.73666877</v>
      </c>
    </row>
    <row r="7" spans="1:30" x14ac:dyDescent="0.35">
      <c r="A7" s="3" t="s">
        <v>189</v>
      </c>
      <c r="B7" s="2">
        <v>23</v>
      </c>
      <c r="C7" s="6" t="s">
        <v>213</v>
      </c>
      <c r="D7" s="3" t="s">
        <v>191</v>
      </c>
      <c r="E7" s="3" t="s">
        <v>211</v>
      </c>
      <c r="F7" s="3" t="s">
        <v>212</v>
      </c>
      <c r="G7" s="20">
        <v>101694136</v>
      </c>
      <c r="H7" s="17">
        <f t="shared" si="0"/>
        <v>82357713.328193799</v>
      </c>
      <c r="I7" s="21">
        <f>+VLOOKUP(B7,'[2]Ajuste en Remuneraciones'!$A:$E,5,FALSE)</f>
        <v>0.80985705339188685</v>
      </c>
      <c r="J7" s="21">
        <f t="shared" si="1"/>
        <v>0</v>
      </c>
      <c r="K7" s="17">
        <f t="shared" si="2"/>
        <v>0</v>
      </c>
      <c r="M7" s="2">
        <v>12</v>
      </c>
      <c r="N7" s="6" t="s">
        <v>137</v>
      </c>
      <c r="O7" s="15">
        <f t="shared" si="3"/>
        <v>3062948.7659999998</v>
      </c>
      <c r="P7" s="15">
        <f t="shared" si="3"/>
        <v>0</v>
      </c>
      <c r="Q7" s="15">
        <f t="shared" si="3"/>
        <v>0</v>
      </c>
      <c r="R7" s="22">
        <f t="shared" si="6"/>
        <v>3062948.7659999998</v>
      </c>
      <c r="S7" s="2">
        <v>10</v>
      </c>
      <c r="T7" s="22">
        <f t="shared" si="7"/>
        <v>306294.87659999996</v>
      </c>
      <c r="U7" s="15">
        <f t="shared" si="8"/>
        <v>5885169.1178131048</v>
      </c>
      <c r="V7" s="22">
        <f t="shared" si="9"/>
        <v>0</v>
      </c>
      <c r="W7" s="7">
        <f t="shared" si="10"/>
        <v>0</v>
      </c>
      <c r="X7" s="15">
        <f t="shared" si="4"/>
        <v>1259644.6723308824</v>
      </c>
      <c r="Y7" s="15">
        <f t="shared" si="4"/>
        <v>0</v>
      </c>
      <c r="Z7" s="15">
        <f t="shared" si="4"/>
        <v>0</v>
      </c>
      <c r="AA7" s="15">
        <f t="shared" si="11"/>
        <v>0</v>
      </c>
      <c r="AB7" s="15">
        <f t="shared" si="5"/>
        <v>0</v>
      </c>
      <c r="AC7" s="15">
        <f t="shared" si="5"/>
        <v>0</v>
      </c>
      <c r="AD7" s="22">
        <f t="shared" si="12"/>
        <v>0</v>
      </c>
    </row>
    <row r="8" spans="1:30" x14ac:dyDescent="0.35">
      <c r="A8" s="3" t="s">
        <v>189</v>
      </c>
      <c r="B8" s="2">
        <v>24</v>
      </c>
      <c r="C8" s="6" t="s">
        <v>214</v>
      </c>
      <c r="D8" s="3" t="s">
        <v>191</v>
      </c>
      <c r="E8" s="3" t="s">
        <v>211</v>
      </c>
      <c r="F8" s="3" t="s">
        <v>212</v>
      </c>
      <c r="G8" s="20">
        <v>16029837</v>
      </c>
      <c r="H8" s="17">
        <f t="shared" si="0"/>
        <v>8517248.9066709243</v>
      </c>
      <c r="I8" s="21">
        <f>+VLOOKUP(B8,'[2]Ajuste en Remuneraciones'!$A:$E,5,FALSE)</f>
        <v>0.53133721239154985</v>
      </c>
      <c r="J8" s="21">
        <f t="shared" si="1"/>
        <v>0</v>
      </c>
      <c r="K8" s="17">
        <f t="shared" si="2"/>
        <v>0</v>
      </c>
      <c r="M8" s="2">
        <v>13</v>
      </c>
      <c r="N8" s="6" t="s">
        <v>138</v>
      </c>
      <c r="O8" s="15">
        <f t="shared" si="3"/>
        <v>0</v>
      </c>
      <c r="P8" s="15">
        <f t="shared" si="3"/>
        <v>0</v>
      </c>
      <c r="Q8" s="15">
        <f t="shared" si="3"/>
        <v>0</v>
      </c>
      <c r="R8" s="22">
        <f t="shared" si="6"/>
        <v>0</v>
      </c>
      <c r="S8" s="2">
        <v>25</v>
      </c>
      <c r="T8" s="22" t="str">
        <f t="shared" si="7"/>
        <v/>
      </c>
      <c r="U8" s="15" t="str">
        <f t="shared" si="8"/>
        <v/>
      </c>
      <c r="V8" s="22">
        <f t="shared" si="9"/>
        <v>0</v>
      </c>
      <c r="W8" s="7">
        <f t="shared" si="10"/>
        <v>0</v>
      </c>
      <c r="X8" s="15">
        <f t="shared" si="4"/>
        <v>0</v>
      </c>
      <c r="Y8" s="15">
        <f t="shared" si="4"/>
        <v>0</v>
      </c>
      <c r="Z8" s="15">
        <f t="shared" si="4"/>
        <v>0</v>
      </c>
      <c r="AA8" s="15">
        <f t="shared" si="11"/>
        <v>0</v>
      </c>
      <c r="AB8" s="15">
        <f t="shared" si="5"/>
        <v>0</v>
      </c>
      <c r="AC8" s="15">
        <f t="shared" si="5"/>
        <v>0</v>
      </c>
      <c r="AD8" s="22">
        <f t="shared" si="12"/>
        <v>0</v>
      </c>
    </row>
    <row r="9" spans="1:30" x14ac:dyDescent="0.35">
      <c r="A9" s="3" t="s">
        <v>189</v>
      </c>
      <c r="B9" s="2">
        <v>25</v>
      </c>
      <c r="C9" s="6" t="s">
        <v>215</v>
      </c>
      <c r="D9" s="3" t="s">
        <v>8</v>
      </c>
      <c r="E9" s="3" t="s">
        <v>208</v>
      </c>
      <c r="F9" s="3" t="s">
        <v>209</v>
      </c>
      <c r="G9" s="20">
        <v>47801956</v>
      </c>
      <c r="H9" s="17">
        <f t="shared" si="0"/>
        <v>22019938.879937913</v>
      </c>
      <c r="I9" s="21">
        <f>+VLOOKUP(B9,'[2]Ajuste en Remuneraciones'!$A:$E,5,FALSE)</f>
        <v>0.46064932740279319</v>
      </c>
      <c r="J9" s="21">
        <f t="shared" si="1"/>
        <v>-0.15466374696132829</v>
      </c>
      <c r="K9" s="17">
        <f t="shared" si="2"/>
        <v>-3405686.255030632</v>
      </c>
      <c r="M9" s="2">
        <v>14</v>
      </c>
      <c r="N9" s="6" t="s">
        <v>139</v>
      </c>
      <c r="O9" s="15">
        <f t="shared" si="3"/>
        <v>0</v>
      </c>
      <c r="P9" s="15">
        <f t="shared" si="3"/>
        <v>0</v>
      </c>
      <c r="Q9" s="15">
        <f t="shared" si="3"/>
        <v>151966773</v>
      </c>
      <c r="R9" s="22">
        <f t="shared" si="6"/>
        <v>151966773</v>
      </c>
      <c r="S9" s="2">
        <v>161</v>
      </c>
      <c r="T9" s="22">
        <f t="shared" si="7"/>
        <v>943893</v>
      </c>
      <c r="U9" s="15">
        <f t="shared" si="8"/>
        <v>94751222.796790987</v>
      </c>
      <c r="V9" s="22">
        <f t="shared" si="9"/>
        <v>57215550.203209013</v>
      </c>
      <c r="W9" s="7">
        <f t="shared" si="10"/>
        <v>-0.3765003959333203</v>
      </c>
      <c r="X9" s="15">
        <f t="shared" si="4"/>
        <v>0</v>
      </c>
      <c r="Y9" s="15">
        <f t="shared" si="4"/>
        <v>0</v>
      </c>
      <c r="Z9" s="15">
        <f t="shared" si="4"/>
        <v>147742096.71060002</v>
      </c>
      <c r="AA9" s="15">
        <f t="shared" si="11"/>
        <v>0</v>
      </c>
      <c r="AB9" s="15">
        <f t="shared" si="5"/>
        <v>0</v>
      </c>
      <c r="AC9" s="15">
        <f t="shared" si="5"/>
        <v>-55624957.907559805</v>
      </c>
      <c r="AD9" s="22">
        <f t="shared" si="12"/>
        <v>-55624957.907559805</v>
      </c>
    </row>
    <row r="10" spans="1:30" x14ac:dyDescent="0.35">
      <c r="A10" s="3" t="s">
        <v>189</v>
      </c>
      <c r="B10" s="2">
        <v>25</v>
      </c>
      <c r="C10" s="6" t="s">
        <v>216</v>
      </c>
      <c r="D10" s="3" t="s">
        <v>19</v>
      </c>
      <c r="E10" s="3" t="s">
        <v>217</v>
      </c>
      <c r="F10" s="3" t="s">
        <v>176</v>
      </c>
      <c r="G10" s="20">
        <v>37133551</v>
      </c>
      <c r="H10" s="17">
        <f t="shared" si="0"/>
        <v>17105545.292227317</v>
      </c>
      <c r="I10" s="21">
        <f>+VLOOKUP(B10,'[2]Ajuste en Remuneraciones'!$A:$E,5,FALSE)</f>
        <v>0.46064932740279319</v>
      </c>
      <c r="J10" s="21">
        <f t="shared" si="1"/>
        <v>-0.15466374696132829</v>
      </c>
      <c r="K10" s="17">
        <f t="shared" si="2"/>
        <v>-2645607.7287125862</v>
      </c>
      <c r="M10" s="2">
        <v>18</v>
      </c>
      <c r="N10" s="6" t="s">
        <v>140</v>
      </c>
      <c r="O10" s="15">
        <f t="shared" si="3"/>
        <v>3777881</v>
      </c>
      <c r="P10" s="15">
        <f t="shared" si="3"/>
        <v>1142944532</v>
      </c>
      <c r="Q10" s="15">
        <f t="shared" si="3"/>
        <v>4903458</v>
      </c>
      <c r="R10" s="22">
        <f t="shared" si="6"/>
        <v>1151625871</v>
      </c>
      <c r="S10" s="2">
        <v>1078</v>
      </c>
      <c r="T10" s="22">
        <f t="shared" si="7"/>
        <v>1068298.581632653</v>
      </c>
      <c r="U10" s="15">
        <f t="shared" si="8"/>
        <v>634421230.9002527</v>
      </c>
      <c r="V10" s="22">
        <f t="shared" si="9"/>
        <v>517204640.0997473</v>
      </c>
      <c r="W10" s="7">
        <f t="shared" si="10"/>
        <v>-0.4491082157182168</v>
      </c>
      <c r="X10" s="15">
        <f t="shared" si="4"/>
        <v>2676008.6959871901</v>
      </c>
      <c r="Y10" s="15">
        <f t="shared" si="4"/>
        <v>866050599</v>
      </c>
      <c r="Z10" s="15">
        <f t="shared" si="4"/>
        <v>0</v>
      </c>
      <c r="AA10" s="15">
        <f t="shared" si="11"/>
        <v>-1201817.4907012391</v>
      </c>
      <c r="AB10" s="15">
        <f t="shared" si="5"/>
        <v>-388950439.23858285</v>
      </c>
      <c r="AC10" s="15">
        <f t="shared" si="5"/>
        <v>0</v>
      </c>
      <c r="AD10" s="22">
        <f t="shared" si="12"/>
        <v>-390152256.72928411</v>
      </c>
    </row>
    <row r="11" spans="1:30" x14ac:dyDescent="0.35">
      <c r="A11" s="3" t="s">
        <v>189</v>
      </c>
      <c r="B11" s="2">
        <v>39</v>
      </c>
      <c r="C11" s="6" t="s">
        <v>218</v>
      </c>
      <c r="D11" s="3" t="s">
        <v>191</v>
      </c>
      <c r="E11" s="3" t="s">
        <v>211</v>
      </c>
      <c r="F11" s="3" t="s">
        <v>212</v>
      </c>
      <c r="G11" s="20">
        <v>6500975</v>
      </c>
      <c r="H11" s="17">
        <f t="shared" si="0"/>
        <v>4840348.4804299818</v>
      </c>
      <c r="I11" s="21">
        <f>+VLOOKUP(B11,'[2]Ajuste en Remuneraciones'!$A:$E,5,FALSE)</f>
        <v>0.74455731339221909</v>
      </c>
      <c r="J11" s="21">
        <f t="shared" si="1"/>
        <v>0</v>
      </c>
      <c r="K11" s="17">
        <f t="shared" si="2"/>
        <v>0</v>
      </c>
      <c r="M11" s="2">
        <v>21</v>
      </c>
      <c r="N11" s="6" t="s">
        <v>141</v>
      </c>
      <c r="O11" s="15">
        <f t="shared" si="3"/>
        <v>0</v>
      </c>
      <c r="P11" s="15">
        <f t="shared" si="3"/>
        <v>0</v>
      </c>
      <c r="Q11" s="15">
        <f t="shared" si="3"/>
        <v>0</v>
      </c>
      <c r="R11" s="22">
        <f t="shared" si="6"/>
        <v>0</v>
      </c>
      <c r="S11" s="2">
        <v>112</v>
      </c>
      <c r="T11" s="22" t="str">
        <f t="shared" si="7"/>
        <v/>
      </c>
      <c r="U11" s="15" t="str">
        <f t="shared" si="8"/>
        <v/>
      </c>
      <c r="V11" s="22">
        <f t="shared" si="9"/>
        <v>0</v>
      </c>
      <c r="W11" s="7">
        <f t="shared" si="10"/>
        <v>0</v>
      </c>
      <c r="X11" s="15">
        <f t="shared" si="4"/>
        <v>0</v>
      </c>
      <c r="Y11" s="15">
        <f t="shared" si="4"/>
        <v>0</v>
      </c>
      <c r="Z11" s="15">
        <f t="shared" si="4"/>
        <v>0</v>
      </c>
      <c r="AA11" s="15">
        <f t="shared" si="11"/>
        <v>0</v>
      </c>
      <c r="AB11" s="15">
        <f t="shared" si="5"/>
        <v>0</v>
      </c>
      <c r="AC11" s="15">
        <f t="shared" si="5"/>
        <v>0</v>
      </c>
      <c r="AD11" s="22">
        <f t="shared" si="12"/>
        <v>0</v>
      </c>
    </row>
    <row r="12" spans="1:30" x14ac:dyDescent="0.35">
      <c r="A12" s="3" t="s">
        <v>189</v>
      </c>
      <c r="B12">
        <v>6</v>
      </c>
      <c r="C12" s="3" t="s">
        <v>219</v>
      </c>
      <c r="D12" s="3" t="s">
        <v>19</v>
      </c>
      <c r="E12" s="3" t="s">
        <v>19</v>
      </c>
      <c r="F12" s="3" t="s">
        <v>220</v>
      </c>
      <c r="G12" s="15">
        <v>18489075.140153743</v>
      </c>
      <c r="H12" s="17">
        <f t="shared" si="0"/>
        <v>13237084.284888836</v>
      </c>
      <c r="I12" s="21">
        <f>+VLOOKUP(B12,'[2]Ajuste en Remuneraciones'!$A:$E,5,FALSE)</f>
        <v>0.7159408561297439</v>
      </c>
      <c r="J12" s="21">
        <f t="shared" si="1"/>
        <v>-0.19750941648258191</v>
      </c>
      <c r="K12" s="17">
        <f t="shared" si="2"/>
        <v>-2614448.7930391491</v>
      </c>
      <c r="M12" s="2">
        <v>22</v>
      </c>
      <c r="N12" s="6" t="s">
        <v>142</v>
      </c>
      <c r="O12" s="15">
        <f t="shared" si="3"/>
        <v>69896649</v>
      </c>
      <c r="P12" s="15">
        <f t="shared" si="3"/>
        <v>0</v>
      </c>
      <c r="Q12" s="15">
        <f t="shared" si="3"/>
        <v>0</v>
      </c>
      <c r="R12" s="22">
        <f t="shared" si="6"/>
        <v>69896649</v>
      </c>
      <c r="S12" s="2">
        <v>461</v>
      </c>
      <c r="T12" s="22">
        <f t="shared" si="7"/>
        <v>151619.62906724511</v>
      </c>
      <c r="U12" s="15">
        <f t="shared" si="8"/>
        <v>271306296.33118409</v>
      </c>
      <c r="V12" s="22">
        <f t="shared" si="9"/>
        <v>0</v>
      </c>
      <c r="W12" s="7">
        <f t="shared" si="10"/>
        <v>0</v>
      </c>
      <c r="X12" s="15">
        <f t="shared" si="4"/>
        <v>59668681.758379586</v>
      </c>
      <c r="Y12" s="15">
        <f t="shared" si="4"/>
        <v>0</v>
      </c>
      <c r="Z12" s="15">
        <f t="shared" si="4"/>
        <v>0</v>
      </c>
      <c r="AA12" s="15">
        <f t="shared" si="11"/>
        <v>0</v>
      </c>
      <c r="AB12" s="15">
        <f t="shared" si="5"/>
        <v>0</v>
      </c>
      <c r="AC12" s="15">
        <f t="shared" si="5"/>
        <v>0</v>
      </c>
      <c r="AD12" s="22">
        <f t="shared" si="12"/>
        <v>0</v>
      </c>
    </row>
    <row r="13" spans="1:30" x14ac:dyDescent="0.35">
      <c r="A13" s="3" t="s">
        <v>189</v>
      </c>
      <c r="B13">
        <v>9</v>
      </c>
      <c r="C13" s="3" t="s">
        <v>221</v>
      </c>
      <c r="D13" s="3" t="s">
        <v>19</v>
      </c>
      <c r="E13" s="3" t="s">
        <v>19</v>
      </c>
      <c r="F13" s="3" t="s">
        <v>220</v>
      </c>
      <c r="G13" s="15">
        <v>23021.683029306128</v>
      </c>
      <c r="H13" s="17">
        <f t="shared" si="0"/>
        <v>18944.818380094803</v>
      </c>
      <c r="I13" s="21">
        <f>+VLOOKUP(B13,'[2]Ajuste en Remuneraciones'!$A:$E,5,FALSE)</f>
        <v>0.82291196329905336</v>
      </c>
      <c r="J13" s="21">
        <f t="shared" si="1"/>
        <v>0</v>
      </c>
      <c r="K13" s="17">
        <f t="shared" si="2"/>
        <v>0</v>
      </c>
      <c r="M13" s="2">
        <v>23</v>
      </c>
      <c r="N13" s="6" t="s">
        <v>143</v>
      </c>
      <c r="O13" s="15">
        <f t="shared" si="3"/>
        <v>101694136</v>
      </c>
      <c r="P13" s="15">
        <f t="shared" si="3"/>
        <v>0</v>
      </c>
      <c r="Q13" s="15">
        <f t="shared" si="3"/>
        <v>0</v>
      </c>
      <c r="R13" s="22">
        <f t="shared" si="6"/>
        <v>101694136</v>
      </c>
      <c r="S13" s="2">
        <v>710</v>
      </c>
      <c r="T13" s="22">
        <f t="shared" si="7"/>
        <v>143231.17746478872</v>
      </c>
      <c r="U13" s="15">
        <f t="shared" si="8"/>
        <v>417847007.36473042</v>
      </c>
      <c r="V13" s="22">
        <f t="shared" si="9"/>
        <v>0</v>
      </c>
      <c r="W13" s="7">
        <f t="shared" si="10"/>
        <v>0</v>
      </c>
      <c r="X13" s="15">
        <f t="shared" si="4"/>
        <v>82357713.328193799</v>
      </c>
      <c r="Y13" s="15">
        <f t="shared" si="4"/>
        <v>0</v>
      </c>
      <c r="Z13" s="15">
        <f t="shared" si="4"/>
        <v>0</v>
      </c>
      <c r="AA13" s="15">
        <f t="shared" si="11"/>
        <v>0</v>
      </c>
      <c r="AB13" s="15">
        <f t="shared" si="5"/>
        <v>0</v>
      </c>
      <c r="AC13" s="15">
        <f t="shared" si="5"/>
        <v>0</v>
      </c>
      <c r="AD13" s="22">
        <f t="shared" si="12"/>
        <v>0</v>
      </c>
    </row>
    <row r="14" spans="1:30" x14ac:dyDescent="0.35">
      <c r="A14" s="23" t="s">
        <v>194</v>
      </c>
      <c r="B14" s="24">
        <v>18</v>
      </c>
      <c r="C14" s="23" t="s">
        <v>174</v>
      </c>
      <c r="D14" s="23" t="s">
        <v>8</v>
      </c>
      <c r="E14" s="23" t="s">
        <v>175</v>
      </c>
      <c r="F14" s="23" t="s">
        <v>176</v>
      </c>
      <c r="G14" s="25">
        <v>1115756645</v>
      </c>
      <c r="H14" s="25">
        <v>843036361</v>
      </c>
      <c r="I14" s="26">
        <v>0.75557368605230224</v>
      </c>
      <c r="J14" s="27">
        <f t="shared" si="1"/>
        <v>-0.4491082157182168</v>
      </c>
      <c r="K14" s="28">
        <f t="shared" si="2"/>
        <v>-378614555.8742885</v>
      </c>
      <c r="M14" s="2">
        <v>24</v>
      </c>
      <c r="N14" s="6" t="s">
        <v>144</v>
      </c>
      <c r="O14" s="15">
        <f t="shared" si="3"/>
        <v>16029837</v>
      </c>
      <c r="P14" s="15">
        <f t="shared" si="3"/>
        <v>0</v>
      </c>
      <c r="Q14" s="15">
        <f t="shared" si="3"/>
        <v>0</v>
      </c>
      <c r="R14" s="22">
        <f t="shared" si="6"/>
        <v>16029837</v>
      </c>
      <c r="S14" s="2">
        <v>106</v>
      </c>
      <c r="T14" s="22">
        <f t="shared" si="7"/>
        <v>151224.87735849057</v>
      </c>
      <c r="U14" s="15">
        <f t="shared" si="8"/>
        <v>62382792.64881891</v>
      </c>
      <c r="V14" s="22">
        <f t="shared" si="9"/>
        <v>0</v>
      </c>
      <c r="W14" s="7">
        <f t="shared" si="10"/>
        <v>0</v>
      </c>
      <c r="X14" s="15">
        <f t="shared" si="4"/>
        <v>8517248.9066709243</v>
      </c>
      <c r="Y14" s="15">
        <f t="shared" si="4"/>
        <v>0</v>
      </c>
      <c r="Z14" s="15">
        <f t="shared" si="4"/>
        <v>0</v>
      </c>
      <c r="AA14" s="15">
        <f t="shared" si="11"/>
        <v>0</v>
      </c>
      <c r="AB14" s="15">
        <f t="shared" si="5"/>
        <v>0</v>
      </c>
      <c r="AC14" s="15">
        <f t="shared" si="5"/>
        <v>0</v>
      </c>
      <c r="AD14" s="22">
        <f t="shared" si="12"/>
        <v>0</v>
      </c>
    </row>
    <row r="15" spans="1:30" x14ac:dyDescent="0.35">
      <c r="A15" s="23" t="s">
        <v>194</v>
      </c>
      <c r="B15" s="24">
        <v>10</v>
      </c>
      <c r="C15" s="23" t="s">
        <v>177</v>
      </c>
      <c r="D15" s="23" t="s">
        <v>20</v>
      </c>
      <c r="E15" s="23" t="s">
        <v>178</v>
      </c>
      <c r="F15" s="23" t="s">
        <v>179</v>
      </c>
      <c r="G15" s="25">
        <v>85225.41</v>
      </c>
      <c r="H15" s="25">
        <v>28825.409999999996</v>
      </c>
      <c r="I15" s="26">
        <v>0.33822553625732038</v>
      </c>
      <c r="J15" s="27">
        <f t="shared" si="1"/>
        <v>-0.54808979038893302</v>
      </c>
      <c r="K15" s="28">
        <f t="shared" si="2"/>
        <v>-15798.912924775052</v>
      </c>
      <c r="M15" s="2">
        <v>25</v>
      </c>
      <c r="N15" s="6" t="s">
        <v>145</v>
      </c>
      <c r="O15" s="15">
        <f t="shared" si="3"/>
        <v>84935507</v>
      </c>
      <c r="P15" s="15">
        <f t="shared" si="3"/>
        <v>0</v>
      </c>
      <c r="Q15" s="15">
        <f t="shared" si="3"/>
        <v>0</v>
      </c>
      <c r="R15" s="22">
        <f t="shared" si="6"/>
        <v>84935507</v>
      </c>
      <c r="S15" s="2">
        <v>122</v>
      </c>
      <c r="T15" s="22">
        <f t="shared" si="7"/>
        <v>696192.6803278689</v>
      </c>
      <c r="U15" s="15">
        <f t="shared" si="8"/>
        <v>71799063.237319872</v>
      </c>
      <c r="V15" s="22">
        <f t="shared" si="9"/>
        <v>13136443.762680128</v>
      </c>
      <c r="W15" s="7">
        <f t="shared" si="10"/>
        <v>-0.15466374696132829</v>
      </c>
      <c r="X15" s="15">
        <f t="shared" si="4"/>
        <v>39125484.17216523</v>
      </c>
      <c r="Y15" s="15">
        <f t="shared" si="4"/>
        <v>0</v>
      </c>
      <c r="Z15" s="15">
        <f t="shared" si="4"/>
        <v>0</v>
      </c>
      <c r="AA15" s="15">
        <f t="shared" si="11"/>
        <v>-6051293.9837432178</v>
      </c>
      <c r="AB15" s="15">
        <f t="shared" si="5"/>
        <v>0</v>
      </c>
      <c r="AC15" s="15">
        <f t="shared" si="5"/>
        <v>0</v>
      </c>
      <c r="AD15" s="22">
        <f t="shared" si="12"/>
        <v>-6051293.9837432178</v>
      </c>
    </row>
    <row r="16" spans="1:30" x14ac:dyDescent="0.35">
      <c r="A16" s="23" t="s">
        <v>194</v>
      </c>
      <c r="B16" s="24">
        <v>18</v>
      </c>
      <c r="C16" s="23" t="s">
        <v>180</v>
      </c>
      <c r="D16" s="23" t="s">
        <v>19</v>
      </c>
      <c r="E16" s="23" t="s">
        <v>181</v>
      </c>
      <c r="F16" s="23" t="s">
        <v>182</v>
      </c>
      <c r="G16" s="25">
        <v>27187887</v>
      </c>
      <c r="H16" s="25">
        <v>23014238</v>
      </c>
      <c r="I16" s="26">
        <v>0.84648865871775913</v>
      </c>
      <c r="J16" s="27">
        <f t="shared" si="1"/>
        <v>-0.4491082157182168</v>
      </c>
      <c r="K16" s="28">
        <f t="shared" si="2"/>
        <v>-10335883.364294382</v>
      </c>
      <c r="M16" s="2">
        <v>26</v>
      </c>
      <c r="N16" s="6" t="s">
        <v>146</v>
      </c>
      <c r="O16" s="15">
        <f t="shared" si="3"/>
        <v>0</v>
      </c>
      <c r="P16" s="15">
        <f t="shared" si="3"/>
        <v>0</v>
      </c>
      <c r="Q16" s="15">
        <f t="shared" si="3"/>
        <v>0</v>
      </c>
      <c r="R16" s="22">
        <f t="shared" si="6"/>
        <v>0</v>
      </c>
      <c r="S16" s="2">
        <v>74</v>
      </c>
      <c r="T16" s="22" t="str">
        <f t="shared" si="7"/>
        <v/>
      </c>
      <c r="U16" s="15" t="str">
        <f t="shared" si="8"/>
        <v/>
      </c>
      <c r="V16" s="22">
        <f t="shared" si="9"/>
        <v>0</v>
      </c>
      <c r="W16" s="7">
        <f t="shared" si="10"/>
        <v>0</v>
      </c>
      <c r="X16" s="15">
        <f t="shared" si="4"/>
        <v>0</v>
      </c>
      <c r="Y16" s="15">
        <f t="shared" si="4"/>
        <v>0</v>
      </c>
      <c r="Z16" s="15">
        <f t="shared" si="4"/>
        <v>0</v>
      </c>
      <c r="AA16" s="15">
        <f t="shared" si="11"/>
        <v>0</v>
      </c>
      <c r="AB16" s="15">
        <f t="shared" si="5"/>
        <v>0</v>
      </c>
      <c r="AC16" s="15">
        <f t="shared" si="5"/>
        <v>0</v>
      </c>
      <c r="AD16" s="22">
        <f t="shared" si="12"/>
        <v>0</v>
      </c>
    </row>
    <row r="17" spans="1:30" x14ac:dyDescent="0.35">
      <c r="A17" s="23" t="s">
        <v>194</v>
      </c>
      <c r="B17" s="23">
        <v>6</v>
      </c>
      <c r="C17" s="23" t="s">
        <v>219</v>
      </c>
      <c r="D17" s="23" t="s">
        <v>19</v>
      </c>
      <c r="E17" s="23" t="s">
        <v>19</v>
      </c>
      <c r="F17" s="23" t="s">
        <v>220</v>
      </c>
      <c r="G17" s="25">
        <v>181876788.14883912</v>
      </c>
      <c r="H17" s="28">
        <f t="shared" ref="H17:H19" si="13">I17*G17</f>
        <v>170869388.1350407</v>
      </c>
      <c r="I17" s="26">
        <v>0.9394788080115507</v>
      </c>
      <c r="J17" s="27">
        <f t="shared" si="1"/>
        <v>-0.19750941648258191</v>
      </c>
      <c r="K17" s="28">
        <f t="shared" si="2"/>
        <v>-33748313.145287693</v>
      </c>
      <c r="M17" s="2">
        <v>28</v>
      </c>
      <c r="N17" s="6" t="s">
        <v>147</v>
      </c>
      <c r="O17" s="15">
        <f t="shared" si="3"/>
        <v>0</v>
      </c>
      <c r="P17" s="15">
        <f t="shared" si="3"/>
        <v>1509104.8394730473</v>
      </c>
      <c r="Q17" s="15">
        <f t="shared" si="3"/>
        <v>4178365.1605269527</v>
      </c>
      <c r="R17" s="22">
        <f t="shared" si="6"/>
        <v>5687470</v>
      </c>
      <c r="S17" s="2">
        <v>34</v>
      </c>
      <c r="T17" s="22">
        <f t="shared" si="7"/>
        <v>167278.5294117647</v>
      </c>
      <c r="U17" s="15">
        <f t="shared" si="8"/>
        <v>20009575.000564557</v>
      </c>
      <c r="V17" s="22">
        <f t="shared" si="9"/>
        <v>0</v>
      </c>
      <c r="W17" s="7">
        <f t="shared" si="10"/>
        <v>0</v>
      </c>
      <c r="X17" s="15">
        <f t="shared" si="4"/>
        <v>0</v>
      </c>
      <c r="Y17" s="15">
        <f t="shared" si="4"/>
        <v>1484193.1127200203</v>
      </c>
      <c r="Z17" s="15">
        <f t="shared" si="4"/>
        <v>3810887.5135859149</v>
      </c>
      <c r="AA17" s="15">
        <f t="shared" si="11"/>
        <v>0</v>
      </c>
      <c r="AB17" s="15">
        <f t="shared" si="5"/>
        <v>0</v>
      </c>
      <c r="AC17" s="15">
        <f t="shared" si="5"/>
        <v>0</v>
      </c>
      <c r="AD17" s="22">
        <f t="shared" si="12"/>
        <v>0</v>
      </c>
    </row>
    <row r="18" spans="1:30" x14ac:dyDescent="0.35">
      <c r="A18" s="23" t="s">
        <v>194</v>
      </c>
      <c r="B18" s="23">
        <v>9</v>
      </c>
      <c r="C18" s="23" t="s">
        <v>221</v>
      </c>
      <c r="D18" s="23" t="s">
        <v>19</v>
      </c>
      <c r="E18" s="23" t="s">
        <v>19</v>
      </c>
      <c r="F18" s="23" t="s">
        <v>220</v>
      </c>
      <c r="G18" s="25">
        <v>1494478.3804615377</v>
      </c>
      <c r="H18" s="28">
        <f t="shared" si="13"/>
        <v>1252450.5174464486</v>
      </c>
      <c r="I18" s="26">
        <v>0.83805194763650981</v>
      </c>
      <c r="J18" s="27">
        <f t="shared" si="1"/>
        <v>0</v>
      </c>
      <c r="K18" s="28">
        <f t="shared" si="2"/>
        <v>0</v>
      </c>
      <c r="M18" s="2">
        <v>29</v>
      </c>
      <c r="N18" s="6" t="s">
        <v>148</v>
      </c>
      <c r="O18" s="15">
        <f t="shared" si="3"/>
        <v>0</v>
      </c>
      <c r="P18" s="15">
        <f t="shared" si="3"/>
        <v>0</v>
      </c>
      <c r="Q18" s="15">
        <f t="shared" si="3"/>
        <v>0</v>
      </c>
      <c r="R18" s="22">
        <f t="shared" si="6"/>
        <v>0</v>
      </c>
      <c r="S18" s="2">
        <v>48</v>
      </c>
      <c r="T18" s="22" t="str">
        <f t="shared" si="7"/>
        <v/>
      </c>
      <c r="U18" s="15" t="str">
        <f t="shared" si="8"/>
        <v/>
      </c>
      <c r="V18" s="22">
        <f t="shared" si="9"/>
        <v>0</v>
      </c>
      <c r="W18" s="7">
        <f t="shared" si="10"/>
        <v>0</v>
      </c>
      <c r="X18" s="15">
        <f t="shared" si="4"/>
        <v>0</v>
      </c>
      <c r="Y18" s="15">
        <f t="shared" si="4"/>
        <v>0</v>
      </c>
      <c r="Z18" s="15">
        <f t="shared" si="4"/>
        <v>0</v>
      </c>
      <c r="AA18" s="15">
        <f t="shared" si="11"/>
        <v>0</v>
      </c>
      <c r="AB18" s="15">
        <f t="shared" si="5"/>
        <v>0</v>
      </c>
      <c r="AC18" s="15">
        <f t="shared" si="5"/>
        <v>0</v>
      </c>
      <c r="AD18" s="22">
        <f t="shared" si="12"/>
        <v>0</v>
      </c>
    </row>
    <row r="19" spans="1:30" x14ac:dyDescent="0.35">
      <c r="A19" s="23" t="s">
        <v>194</v>
      </c>
      <c r="B19" s="23">
        <v>28</v>
      </c>
      <c r="C19" s="23" t="s">
        <v>222</v>
      </c>
      <c r="D19" s="23" t="s">
        <v>19</v>
      </c>
      <c r="E19" s="23" t="s">
        <v>19</v>
      </c>
      <c r="F19" s="23" t="s">
        <v>220</v>
      </c>
      <c r="G19" s="25">
        <v>1509104.8394730473</v>
      </c>
      <c r="H19" s="28">
        <f t="shared" si="13"/>
        <v>1484193.1127200203</v>
      </c>
      <c r="I19" s="26">
        <v>0.98349238164147312</v>
      </c>
      <c r="J19" s="27">
        <f t="shared" si="1"/>
        <v>0</v>
      </c>
      <c r="K19" s="28">
        <f t="shared" si="2"/>
        <v>0</v>
      </c>
      <c r="M19" s="2">
        <v>31</v>
      </c>
      <c r="N19" s="6" t="s">
        <v>149</v>
      </c>
      <c r="O19" s="15">
        <f t="shared" si="3"/>
        <v>0</v>
      </c>
      <c r="P19" s="15">
        <f t="shared" si="3"/>
        <v>0</v>
      </c>
      <c r="Q19" s="15">
        <f t="shared" si="3"/>
        <v>0</v>
      </c>
      <c r="R19" s="22">
        <f t="shared" si="6"/>
        <v>0</v>
      </c>
      <c r="S19" s="2">
        <v>76</v>
      </c>
      <c r="T19" s="22" t="str">
        <f t="shared" si="7"/>
        <v/>
      </c>
      <c r="U19" s="15" t="str">
        <f t="shared" si="8"/>
        <v/>
      </c>
      <c r="V19" s="22">
        <f t="shared" si="9"/>
        <v>0</v>
      </c>
      <c r="W19" s="7">
        <f t="shared" si="10"/>
        <v>0</v>
      </c>
      <c r="X19" s="15">
        <f t="shared" si="4"/>
        <v>0</v>
      </c>
      <c r="Y19" s="15">
        <f t="shared" si="4"/>
        <v>0</v>
      </c>
      <c r="Z19" s="15">
        <f t="shared" si="4"/>
        <v>0</v>
      </c>
      <c r="AA19" s="15">
        <f t="shared" si="11"/>
        <v>0</v>
      </c>
      <c r="AB19" s="15">
        <f t="shared" si="11"/>
        <v>0</v>
      </c>
      <c r="AC19" s="15">
        <f t="shared" si="11"/>
        <v>0</v>
      </c>
      <c r="AD19" s="22">
        <f t="shared" si="12"/>
        <v>0</v>
      </c>
    </row>
    <row r="20" spans="1:30" x14ac:dyDescent="0.35">
      <c r="A20" s="3" t="s">
        <v>195</v>
      </c>
      <c r="B20" s="2">
        <v>14</v>
      </c>
      <c r="C20" s="3" t="s">
        <v>223</v>
      </c>
      <c r="D20" s="3" t="s">
        <v>224</v>
      </c>
      <c r="E20" s="3" t="s">
        <v>225</v>
      </c>
      <c r="F20" s="3" t="s">
        <v>226</v>
      </c>
      <c r="G20" s="17">
        <v>151966773</v>
      </c>
      <c r="H20" s="17">
        <v>147742096.71060002</v>
      </c>
      <c r="I20" s="29">
        <v>0.97220000000000018</v>
      </c>
      <c r="J20" s="21">
        <f t="shared" si="1"/>
        <v>-0.3765003959333203</v>
      </c>
      <c r="K20" s="17">
        <f t="shared" si="2"/>
        <v>-55624957.907559805</v>
      </c>
      <c r="M20" s="2">
        <v>32</v>
      </c>
      <c r="N20" s="6" t="s">
        <v>150</v>
      </c>
      <c r="O20" s="15">
        <f t="shared" si="3"/>
        <v>0</v>
      </c>
      <c r="P20" s="15">
        <f t="shared" si="3"/>
        <v>0</v>
      </c>
      <c r="Q20" s="15">
        <f t="shared" si="3"/>
        <v>0</v>
      </c>
      <c r="R20" s="22">
        <f t="shared" si="6"/>
        <v>0</v>
      </c>
      <c r="S20" s="2">
        <v>62</v>
      </c>
      <c r="T20" s="22" t="str">
        <f t="shared" si="7"/>
        <v/>
      </c>
      <c r="U20" s="15" t="str">
        <f t="shared" si="8"/>
        <v/>
      </c>
      <c r="V20" s="22">
        <f t="shared" si="9"/>
        <v>0</v>
      </c>
      <c r="W20" s="7">
        <f t="shared" si="10"/>
        <v>0</v>
      </c>
      <c r="X20" s="15">
        <f t="shared" si="4"/>
        <v>0</v>
      </c>
      <c r="Y20" s="15">
        <f t="shared" si="4"/>
        <v>0</v>
      </c>
      <c r="Z20" s="15">
        <f t="shared" si="4"/>
        <v>0</v>
      </c>
      <c r="AA20" s="15">
        <f t="shared" si="11"/>
        <v>0</v>
      </c>
      <c r="AB20" s="15">
        <f t="shared" si="11"/>
        <v>0</v>
      </c>
      <c r="AC20" s="15">
        <f t="shared" si="11"/>
        <v>0</v>
      </c>
      <c r="AD20" s="22">
        <f t="shared" si="12"/>
        <v>0</v>
      </c>
    </row>
    <row r="21" spans="1:30" x14ac:dyDescent="0.35">
      <c r="A21" s="3" t="s">
        <v>195</v>
      </c>
      <c r="B21" s="2">
        <v>18</v>
      </c>
      <c r="C21" s="3" t="s">
        <v>174</v>
      </c>
      <c r="D21" s="3" t="s">
        <v>8</v>
      </c>
      <c r="E21" s="3" t="s">
        <v>175</v>
      </c>
      <c r="F21" s="3" t="s">
        <v>176</v>
      </c>
      <c r="G21" s="17">
        <v>4903458</v>
      </c>
      <c r="H21" s="17">
        <v>0</v>
      </c>
      <c r="I21" s="29">
        <v>0</v>
      </c>
      <c r="J21" s="21">
        <f t="shared" si="1"/>
        <v>-0.4491082157182168</v>
      </c>
      <c r="K21" s="17">
        <f t="shared" si="2"/>
        <v>0</v>
      </c>
      <c r="M21" s="2">
        <v>33</v>
      </c>
      <c r="N21" s="6" t="s">
        <v>151</v>
      </c>
      <c r="O21" s="15">
        <f t="shared" si="3"/>
        <v>0</v>
      </c>
      <c r="P21" s="15">
        <f t="shared" si="3"/>
        <v>0</v>
      </c>
      <c r="Q21" s="15">
        <f t="shared" si="3"/>
        <v>0</v>
      </c>
      <c r="R21" s="22">
        <f t="shared" si="6"/>
        <v>0</v>
      </c>
      <c r="S21" s="2">
        <v>251</v>
      </c>
      <c r="T21" s="22" t="str">
        <f t="shared" si="7"/>
        <v/>
      </c>
      <c r="U21" s="15" t="str">
        <f t="shared" si="8"/>
        <v/>
      </c>
      <c r="V21" s="22">
        <f t="shared" si="9"/>
        <v>0</v>
      </c>
      <c r="W21" s="7">
        <f t="shared" si="10"/>
        <v>0</v>
      </c>
      <c r="X21" s="15">
        <f t="shared" si="4"/>
        <v>0</v>
      </c>
      <c r="Y21" s="15">
        <f t="shared" si="4"/>
        <v>0</v>
      </c>
      <c r="Z21" s="15">
        <f t="shared" si="4"/>
        <v>0</v>
      </c>
      <c r="AA21" s="15">
        <f t="shared" si="11"/>
        <v>0</v>
      </c>
      <c r="AB21" s="15">
        <f t="shared" si="11"/>
        <v>0</v>
      </c>
      <c r="AC21" s="15">
        <f t="shared" si="11"/>
        <v>0</v>
      </c>
      <c r="AD21" s="22">
        <f t="shared" si="12"/>
        <v>0</v>
      </c>
    </row>
    <row r="22" spans="1:30" x14ac:dyDescent="0.35">
      <c r="A22" s="3" t="s">
        <v>195</v>
      </c>
      <c r="B22" s="2">
        <v>36</v>
      </c>
      <c r="C22" s="3" t="s">
        <v>227</v>
      </c>
      <c r="D22" s="3" t="s">
        <v>228</v>
      </c>
      <c r="E22" s="3" t="s">
        <v>229</v>
      </c>
      <c r="F22" s="3" t="s">
        <v>230</v>
      </c>
      <c r="G22" s="17">
        <v>25293289.000000015</v>
      </c>
      <c r="H22" s="17">
        <v>20740496.980000004</v>
      </c>
      <c r="I22" s="29">
        <v>0.81999999999999973</v>
      </c>
      <c r="J22" s="21">
        <f t="shared" si="1"/>
        <v>0</v>
      </c>
      <c r="K22" s="17">
        <f t="shared" si="2"/>
        <v>0</v>
      </c>
      <c r="M22" s="2">
        <v>34</v>
      </c>
      <c r="N22" s="6" t="s">
        <v>152</v>
      </c>
      <c r="O22" s="15">
        <f t="shared" si="3"/>
        <v>0</v>
      </c>
      <c r="P22" s="15">
        <f t="shared" si="3"/>
        <v>0</v>
      </c>
      <c r="Q22" s="15">
        <f t="shared" si="3"/>
        <v>0</v>
      </c>
      <c r="R22" s="22">
        <f t="shared" si="6"/>
        <v>0</v>
      </c>
      <c r="S22" s="2">
        <v>100</v>
      </c>
      <c r="T22" s="22" t="str">
        <f t="shared" si="7"/>
        <v/>
      </c>
      <c r="U22" s="15" t="str">
        <f t="shared" si="8"/>
        <v/>
      </c>
      <c r="V22" s="22">
        <f t="shared" si="9"/>
        <v>0</v>
      </c>
      <c r="W22" s="7">
        <f t="shared" si="10"/>
        <v>0</v>
      </c>
      <c r="X22" s="15">
        <f t="shared" si="4"/>
        <v>0</v>
      </c>
      <c r="Y22" s="15">
        <f t="shared" si="4"/>
        <v>0</v>
      </c>
      <c r="Z22" s="15">
        <f t="shared" si="4"/>
        <v>0</v>
      </c>
      <c r="AA22" s="15">
        <f t="shared" si="11"/>
        <v>0</v>
      </c>
      <c r="AB22" s="15">
        <f t="shared" si="11"/>
        <v>0</v>
      </c>
      <c r="AC22" s="15">
        <f t="shared" si="11"/>
        <v>0</v>
      </c>
      <c r="AD22" s="22">
        <f t="shared" si="12"/>
        <v>0</v>
      </c>
    </row>
    <row r="23" spans="1:30" x14ac:dyDescent="0.35">
      <c r="A23" s="3" t="s">
        <v>195</v>
      </c>
      <c r="B23" s="2">
        <v>36</v>
      </c>
      <c r="C23" s="3" t="s">
        <v>231</v>
      </c>
      <c r="D23" s="3" t="s">
        <v>228</v>
      </c>
      <c r="E23" s="3" t="s">
        <v>232</v>
      </c>
      <c r="F23" s="3" t="s">
        <v>230</v>
      </c>
      <c r="G23" s="17">
        <v>9259558.0000000037</v>
      </c>
      <c r="H23" s="17">
        <v>7592837.5600000024</v>
      </c>
      <c r="I23" s="29">
        <v>0.82</v>
      </c>
      <c r="J23" s="21">
        <f t="shared" si="1"/>
        <v>0</v>
      </c>
      <c r="K23" s="17">
        <f t="shared" si="2"/>
        <v>0</v>
      </c>
      <c r="M23" s="2">
        <v>35</v>
      </c>
      <c r="N23" s="6" t="s">
        <v>153</v>
      </c>
      <c r="O23" s="15">
        <f t="shared" si="3"/>
        <v>0</v>
      </c>
      <c r="P23" s="15">
        <f t="shared" si="3"/>
        <v>0</v>
      </c>
      <c r="Q23" s="15">
        <f t="shared" si="3"/>
        <v>0</v>
      </c>
      <c r="R23" s="22">
        <f t="shared" si="6"/>
        <v>0</v>
      </c>
      <c r="S23" s="2">
        <v>11</v>
      </c>
      <c r="T23" s="22" t="str">
        <f t="shared" si="7"/>
        <v/>
      </c>
      <c r="U23" s="15" t="str">
        <f t="shared" si="8"/>
        <v/>
      </c>
      <c r="V23" s="22">
        <f t="shared" si="9"/>
        <v>0</v>
      </c>
      <c r="W23" s="7">
        <f t="shared" si="10"/>
        <v>0</v>
      </c>
      <c r="X23" s="15">
        <f t="shared" si="4"/>
        <v>0</v>
      </c>
      <c r="Y23" s="15">
        <f t="shared" si="4"/>
        <v>0</v>
      </c>
      <c r="Z23" s="15">
        <f t="shared" si="4"/>
        <v>0</v>
      </c>
      <c r="AA23" s="15">
        <f t="shared" si="11"/>
        <v>0</v>
      </c>
      <c r="AB23" s="15">
        <f t="shared" si="11"/>
        <v>0</v>
      </c>
      <c r="AC23" s="15">
        <f t="shared" si="11"/>
        <v>0</v>
      </c>
      <c r="AD23" s="22">
        <f t="shared" si="12"/>
        <v>0</v>
      </c>
    </row>
    <row r="24" spans="1:30" x14ac:dyDescent="0.35">
      <c r="A24" s="3" t="s">
        <v>195</v>
      </c>
      <c r="B24" s="3">
        <v>6</v>
      </c>
      <c r="C24" s="3" t="s">
        <v>219</v>
      </c>
      <c r="D24" s="3" t="s">
        <v>19</v>
      </c>
      <c r="E24" s="3" t="s">
        <v>19</v>
      </c>
      <c r="F24" s="3" t="s">
        <v>220</v>
      </c>
      <c r="G24" s="15">
        <v>389257998.71100712</v>
      </c>
      <c r="H24" s="17">
        <f t="shared" ref="H24:H26" si="14">I24*G24</f>
        <v>358697698.52172029</v>
      </c>
      <c r="I24" s="29">
        <v>0.92149088704539273</v>
      </c>
      <c r="J24" s="21">
        <f t="shared" si="1"/>
        <v>-0.19750941648258191</v>
      </c>
      <c r="K24" s="17">
        <f t="shared" si="2"/>
        <v>-70846173.128670052</v>
      </c>
      <c r="M24" s="2">
        <v>36</v>
      </c>
      <c r="N24" s="6" t="s">
        <v>154</v>
      </c>
      <c r="O24" s="15">
        <f t="shared" si="3"/>
        <v>0</v>
      </c>
      <c r="P24" s="15">
        <f t="shared" si="3"/>
        <v>0</v>
      </c>
      <c r="Q24" s="15">
        <f t="shared" si="3"/>
        <v>34552847.000000015</v>
      </c>
      <c r="R24" s="22">
        <f t="shared" si="6"/>
        <v>34552847.000000015</v>
      </c>
      <c r="S24" s="2">
        <v>86</v>
      </c>
      <c r="T24" s="22">
        <f t="shared" si="7"/>
        <v>401777.29069767462</v>
      </c>
      <c r="U24" s="15">
        <f t="shared" si="8"/>
        <v>50612454.413192697</v>
      </c>
      <c r="V24" s="22">
        <f t="shared" si="9"/>
        <v>0</v>
      </c>
      <c r="W24" s="7">
        <f t="shared" si="10"/>
        <v>0</v>
      </c>
      <c r="X24" s="15">
        <f t="shared" si="4"/>
        <v>0</v>
      </c>
      <c r="Y24" s="15">
        <f t="shared" si="4"/>
        <v>0</v>
      </c>
      <c r="Z24" s="15">
        <f t="shared" si="4"/>
        <v>28333334.540000007</v>
      </c>
      <c r="AA24" s="15">
        <f t="shared" si="11"/>
        <v>0</v>
      </c>
      <c r="AB24" s="15">
        <f t="shared" si="11"/>
        <v>0</v>
      </c>
      <c r="AC24" s="15">
        <f t="shared" si="11"/>
        <v>0</v>
      </c>
      <c r="AD24" s="22">
        <f t="shared" si="12"/>
        <v>0</v>
      </c>
    </row>
    <row r="25" spans="1:30" x14ac:dyDescent="0.35">
      <c r="A25" s="3" t="s">
        <v>195</v>
      </c>
      <c r="B25" s="3">
        <v>9</v>
      </c>
      <c r="C25" s="3" t="s">
        <v>221</v>
      </c>
      <c r="D25" s="3" t="s">
        <v>19</v>
      </c>
      <c r="E25" s="3" t="s">
        <v>19</v>
      </c>
      <c r="F25" s="3" t="s">
        <v>220</v>
      </c>
      <c r="G25" s="15">
        <v>6907034.9365091566</v>
      </c>
      <c r="H25" s="17">
        <f t="shared" si="14"/>
        <v>6326687.5329343975</v>
      </c>
      <c r="I25" s="29">
        <v>0.91597734644323814</v>
      </c>
      <c r="J25" s="21">
        <f t="shared" si="1"/>
        <v>0</v>
      </c>
      <c r="K25" s="17">
        <f t="shared" si="2"/>
        <v>0</v>
      </c>
      <c r="M25" s="2">
        <v>39</v>
      </c>
      <c r="N25" s="6" t="s">
        <v>155</v>
      </c>
      <c r="O25" s="15">
        <f t="shared" si="3"/>
        <v>6500975</v>
      </c>
      <c r="P25" s="15">
        <f t="shared" si="3"/>
        <v>0</v>
      </c>
      <c r="Q25" s="15">
        <f t="shared" si="3"/>
        <v>0</v>
      </c>
      <c r="R25" s="22">
        <f t="shared" si="6"/>
        <v>6500975</v>
      </c>
      <c r="S25" s="2">
        <v>43</v>
      </c>
      <c r="T25" s="22">
        <f t="shared" si="7"/>
        <v>151185.46511627908</v>
      </c>
      <c r="U25" s="15">
        <f t="shared" si="8"/>
        <v>25306227.206596348</v>
      </c>
      <c r="V25" s="22">
        <f t="shared" si="9"/>
        <v>0</v>
      </c>
      <c r="W25" s="7">
        <f t="shared" si="10"/>
        <v>0</v>
      </c>
      <c r="X25" s="15">
        <f t="shared" si="4"/>
        <v>4840348.4804299818</v>
      </c>
      <c r="Y25" s="15">
        <f t="shared" si="4"/>
        <v>0</v>
      </c>
      <c r="Z25" s="15">
        <f t="shared" si="4"/>
        <v>0</v>
      </c>
      <c r="AA25" s="15">
        <f t="shared" si="11"/>
        <v>0</v>
      </c>
      <c r="AB25" s="15">
        <f t="shared" si="11"/>
        <v>0</v>
      </c>
      <c r="AC25" s="15">
        <f t="shared" si="11"/>
        <v>0</v>
      </c>
      <c r="AD25" s="22">
        <f t="shared" si="12"/>
        <v>0</v>
      </c>
    </row>
    <row r="26" spans="1:30" x14ac:dyDescent="0.35">
      <c r="A26" s="3" t="s">
        <v>195</v>
      </c>
      <c r="B26" s="3">
        <v>28</v>
      </c>
      <c r="C26" s="3" t="s">
        <v>222</v>
      </c>
      <c r="D26" s="3" t="s">
        <v>19</v>
      </c>
      <c r="E26" s="3" t="s">
        <v>19</v>
      </c>
      <c r="F26" s="3" t="s">
        <v>220</v>
      </c>
      <c r="G26" s="15">
        <v>4178365.1605269527</v>
      </c>
      <c r="H26" s="17">
        <f t="shared" si="14"/>
        <v>3810887.5135859149</v>
      </c>
      <c r="I26" s="29">
        <v>0.91205229011274502</v>
      </c>
      <c r="J26" s="21">
        <f t="shared" si="1"/>
        <v>0</v>
      </c>
      <c r="K26" s="17">
        <f t="shared" si="2"/>
        <v>0</v>
      </c>
      <c r="M26" s="2">
        <v>40</v>
      </c>
      <c r="N26" s="6" t="s">
        <v>156</v>
      </c>
      <c r="O26" s="15">
        <f t="shared" si="3"/>
        <v>0</v>
      </c>
      <c r="P26" s="15">
        <f t="shared" si="3"/>
        <v>0</v>
      </c>
      <c r="Q26" s="15">
        <f t="shared" si="3"/>
        <v>0</v>
      </c>
      <c r="R26" s="22">
        <f t="shared" si="6"/>
        <v>0</v>
      </c>
      <c r="S26" s="2">
        <v>131</v>
      </c>
      <c r="T26" s="22" t="str">
        <f t="shared" si="7"/>
        <v/>
      </c>
      <c r="U26" s="15" t="str">
        <f t="shared" si="8"/>
        <v/>
      </c>
      <c r="V26" s="22">
        <f t="shared" si="9"/>
        <v>0</v>
      </c>
      <c r="W26" s="7">
        <f t="shared" si="10"/>
        <v>0</v>
      </c>
      <c r="X26" s="15">
        <f t="shared" si="4"/>
        <v>0</v>
      </c>
      <c r="Y26" s="15">
        <f t="shared" si="4"/>
        <v>0</v>
      </c>
      <c r="Z26" s="15">
        <f t="shared" si="4"/>
        <v>0</v>
      </c>
      <c r="AA26" s="15">
        <f t="shared" si="11"/>
        <v>0</v>
      </c>
      <c r="AB26" s="15">
        <f t="shared" si="11"/>
        <v>0</v>
      </c>
      <c r="AC26" s="15">
        <f t="shared" si="11"/>
        <v>0</v>
      </c>
      <c r="AD26" s="22">
        <f t="shared" si="12"/>
        <v>0</v>
      </c>
    </row>
    <row r="27" spans="1:30" x14ac:dyDescent="0.35">
      <c r="B27"/>
      <c r="M27" s="47" t="s">
        <v>157</v>
      </c>
      <c r="N27" s="47"/>
      <c r="O27" s="22">
        <f>+SUM(O3:O26)</f>
        <v>1351363767.8071833</v>
      </c>
      <c r="P27" s="22">
        <f t="shared" ref="P27:R27" si="15">+SUM(P3:P26)</f>
        <v>1327910128.7787735</v>
      </c>
      <c r="Q27" s="22">
        <f t="shared" si="15"/>
        <v>591766476.80804324</v>
      </c>
      <c r="R27" s="22">
        <f t="shared" si="15"/>
        <v>3271040373.3940001</v>
      </c>
      <c r="S27" s="12">
        <v>5382</v>
      </c>
      <c r="T27" s="22">
        <f t="shared" si="7"/>
        <v>607774.13106540323</v>
      </c>
      <c r="U27" s="22"/>
      <c r="V27" s="22">
        <f>+SUM(V3:V26)</f>
        <v>1277884264.5492892</v>
      </c>
      <c r="W27" s="7">
        <f>+-IF(R27=0,0,V27/R27)</f>
        <v>-0.39066600184557454</v>
      </c>
      <c r="X27" s="22">
        <f>+SUM(X3:X26)</f>
        <v>1087006344.9398241</v>
      </c>
      <c r="Y27" s="22">
        <f t="shared" ref="Y27:Z27" si="16">+SUM(Y3:Y26)</f>
        <v>1039685456.1752071</v>
      </c>
      <c r="Z27" s="22">
        <f t="shared" si="16"/>
        <v>544910704.81884062</v>
      </c>
      <c r="AA27" s="22">
        <f>+SUM(AA3:AA26)</f>
        <v>-489613396.09122759</v>
      </c>
      <c r="AB27" s="22">
        <f t="shared" ref="AB27:AD27" si="17">+SUM(AB3:AB26)</f>
        <v>-422714551.29679531</v>
      </c>
      <c r="AC27" s="22">
        <f t="shared" si="17"/>
        <v>-126471131.03622985</v>
      </c>
      <c r="AD27" s="22">
        <f t="shared" si="17"/>
        <v>-1038799078.4242527</v>
      </c>
    </row>
    <row r="28" spans="1:30" x14ac:dyDescent="0.35">
      <c r="B28"/>
    </row>
    <row r="29" spans="1:30" x14ac:dyDescent="0.35">
      <c r="B29"/>
      <c r="S29" s="1" t="s">
        <v>233</v>
      </c>
      <c r="T29" s="19">
        <f>+AVERAGE(T3,T5,T7,T9,T12,T13,T14,T15,T17,T24,T25,T6,T10)*1.2</f>
        <v>588516.91178131045</v>
      </c>
      <c r="AA29" s="30">
        <f>+AA27/1000000</f>
        <v>-489.61339609122757</v>
      </c>
      <c r="AB29" s="30">
        <f t="shared" ref="AB29:AD29" si="18">+AB27/1000000</f>
        <v>-422.71455129679532</v>
      </c>
      <c r="AC29" s="30">
        <f t="shared" si="18"/>
        <v>-126.47113103622985</v>
      </c>
      <c r="AD29" s="30">
        <f t="shared" si="18"/>
        <v>-1038.7990784242527</v>
      </c>
    </row>
    <row r="30" spans="1:30" x14ac:dyDescent="0.35">
      <c r="B30"/>
    </row>
    <row r="31" spans="1:30" x14ac:dyDescent="0.35">
      <c r="B31"/>
      <c r="S31" s="1" t="s">
        <v>234</v>
      </c>
      <c r="T31" s="19">
        <v>273648</v>
      </c>
    </row>
    <row r="32" spans="1:30" x14ac:dyDescent="0.35">
      <c r="B32"/>
    </row>
    <row r="33" spans="2:20" x14ac:dyDescent="0.35">
      <c r="B33"/>
      <c r="T33" s="31"/>
    </row>
    <row r="34" spans="2:20" x14ac:dyDescent="0.35">
      <c r="B34"/>
      <c r="T34" s="32"/>
    </row>
    <row r="35" spans="2:20" x14ac:dyDescent="0.35">
      <c r="B35"/>
    </row>
    <row r="36" spans="2:20" x14ac:dyDescent="0.35">
      <c r="B36"/>
    </row>
    <row r="37" spans="2:20" x14ac:dyDescent="0.35">
      <c r="B37"/>
    </row>
    <row r="38" spans="2:20" x14ac:dyDescent="0.35">
      <c r="B38"/>
    </row>
    <row r="39" spans="2:20" x14ac:dyDescent="0.35">
      <c r="B39"/>
    </row>
    <row r="40" spans="2:20" x14ac:dyDescent="0.35">
      <c r="B40"/>
    </row>
    <row r="41" spans="2:20" x14ac:dyDescent="0.35">
      <c r="B41"/>
    </row>
    <row r="42" spans="2:20" x14ac:dyDescent="0.35">
      <c r="B42"/>
    </row>
    <row r="43" spans="2:20" x14ac:dyDescent="0.35">
      <c r="B43"/>
    </row>
    <row r="44" spans="2:20" x14ac:dyDescent="0.35">
      <c r="B44"/>
    </row>
    <row r="45" spans="2:20" x14ac:dyDescent="0.35">
      <c r="B45"/>
    </row>
    <row r="46" spans="2:20" x14ac:dyDescent="0.35">
      <c r="B46"/>
    </row>
    <row r="47" spans="2:20" x14ac:dyDescent="0.35">
      <c r="B47"/>
    </row>
    <row r="48" spans="2:20" x14ac:dyDescent="0.35">
      <c r="B48"/>
    </row>
    <row r="49" spans="2:2" x14ac:dyDescent="0.35">
      <c r="B49"/>
    </row>
    <row r="50" spans="2:2" x14ac:dyDescent="0.35">
      <c r="B50"/>
    </row>
    <row r="51" spans="2:2" x14ac:dyDescent="0.35">
      <c r="B51"/>
    </row>
    <row r="52" spans="2:2" x14ac:dyDescent="0.35">
      <c r="B52"/>
    </row>
    <row r="53" spans="2:2" x14ac:dyDescent="0.35">
      <c r="B53"/>
    </row>
    <row r="54" spans="2:2" x14ac:dyDescent="0.35">
      <c r="B54"/>
    </row>
    <row r="55" spans="2:2" x14ac:dyDescent="0.35">
      <c r="B55"/>
    </row>
    <row r="56" spans="2:2" x14ac:dyDescent="0.35">
      <c r="B56"/>
    </row>
    <row r="57" spans="2:2" x14ac:dyDescent="0.35">
      <c r="B57"/>
    </row>
    <row r="58" spans="2:2" x14ac:dyDescent="0.35">
      <c r="B58"/>
    </row>
    <row r="59" spans="2:2" x14ac:dyDescent="0.35">
      <c r="B59"/>
    </row>
    <row r="60" spans="2:2" x14ac:dyDescent="0.35">
      <c r="B60"/>
    </row>
    <row r="61" spans="2:2" x14ac:dyDescent="0.35">
      <c r="B61"/>
    </row>
    <row r="62" spans="2:2" x14ac:dyDescent="0.35">
      <c r="B62"/>
    </row>
    <row r="63" spans="2:2" x14ac:dyDescent="0.35">
      <c r="B63"/>
    </row>
    <row r="64" spans="2:2" x14ac:dyDescent="0.35">
      <c r="B64"/>
    </row>
    <row r="65" spans="2:2" x14ac:dyDescent="0.35">
      <c r="B65"/>
    </row>
    <row r="66" spans="2:2" x14ac:dyDescent="0.35">
      <c r="B66"/>
    </row>
    <row r="67" spans="2:2" x14ac:dyDescent="0.35">
      <c r="B67"/>
    </row>
    <row r="68" spans="2:2" x14ac:dyDescent="0.35">
      <c r="B68"/>
    </row>
    <row r="69" spans="2:2" x14ac:dyDescent="0.35">
      <c r="B69"/>
    </row>
    <row r="70" spans="2:2" x14ac:dyDescent="0.35">
      <c r="B70"/>
    </row>
    <row r="71" spans="2:2" x14ac:dyDescent="0.35">
      <c r="B71"/>
    </row>
    <row r="72" spans="2:2" x14ac:dyDescent="0.35">
      <c r="B72"/>
    </row>
    <row r="73" spans="2:2" x14ac:dyDescent="0.35">
      <c r="B73"/>
    </row>
    <row r="74" spans="2:2" x14ac:dyDescent="0.35">
      <c r="B74"/>
    </row>
    <row r="75" spans="2:2" x14ac:dyDescent="0.35">
      <c r="B75"/>
    </row>
    <row r="76" spans="2:2" x14ac:dyDescent="0.35">
      <c r="B76"/>
    </row>
    <row r="77" spans="2:2" x14ac:dyDescent="0.35">
      <c r="B77"/>
    </row>
    <row r="78" spans="2:2" x14ac:dyDescent="0.35">
      <c r="B78"/>
    </row>
    <row r="79" spans="2:2" x14ac:dyDescent="0.35">
      <c r="B79"/>
    </row>
    <row r="80" spans="2:2" x14ac:dyDescent="0.35">
      <c r="B80"/>
    </row>
    <row r="81" spans="2:2" x14ac:dyDescent="0.35">
      <c r="B81"/>
    </row>
    <row r="82" spans="2:2" x14ac:dyDescent="0.35">
      <c r="B82"/>
    </row>
    <row r="83" spans="2:2" x14ac:dyDescent="0.35">
      <c r="B83"/>
    </row>
    <row r="84" spans="2:2" x14ac:dyDescent="0.35">
      <c r="B84"/>
    </row>
    <row r="85" spans="2:2" x14ac:dyDescent="0.35">
      <c r="B85"/>
    </row>
    <row r="86" spans="2:2" x14ac:dyDescent="0.35">
      <c r="B86"/>
    </row>
    <row r="87" spans="2:2" x14ac:dyDescent="0.35">
      <c r="B87"/>
    </row>
    <row r="88" spans="2:2" x14ac:dyDescent="0.35">
      <c r="B88"/>
    </row>
    <row r="89" spans="2:2" x14ac:dyDescent="0.35">
      <c r="B89"/>
    </row>
    <row r="90" spans="2:2" x14ac:dyDescent="0.35">
      <c r="B90"/>
    </row>
    <row r="91" spans="2:2" x14ac:dyDescent="0.35">
      <c r="B91"/>
    </row>
    <row r="92" spans="2:2" x14ac:dyDescent="0.35">
      <c r="B92"/>
    </row>
    <row r="93" spans="2:2" x14ac:dyDescent="0.35">
      <c r="B93"/>
    </row>
    <row r="94" spans="2:2" x14ac:dyDescent="0.35">
      <c r="B94"/>
    </row>
    <row r="95" spans="2:2" x14ac:dyDescent="0.35">
      <c r="B95"/>
    </row>
    <row r="96" spans="2:2"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sheetData>
  <mergeCells count="1">
    <mergeCell ref="M27:N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29F49-90A6-473F-BD41-DB039E4B903E}">
  <sheetPr>
    <tabColor rgb="FFFFFF00"/>
  </sheetPr>
  <dimension ref="A1:AD106"/>
  <sheetViews>
    <sheetView zoomScale="60" zoomScaleNormal="60" workbookViewId="0">
      <selection activeCell="J27" sqref="J27"/>
    </sheetView>
  </sheetViews>
  <sheetFormatPr baseColWidth="10" defaultRowHeight="14.5" x14ac:dyDescent="0.35"/>
  <cols>
    <col min="2" max="2" width="3" style="34" bestFit="1" customWidth="1"/>
    <col min="7" max="8" width="12.36328125" bestFit="1" customWidth="1"/>
    <col min="11" max="11" width="12" bestFit="1" customWidth="1"/>
    <col min="12" max="12" width="4.36328125" customWidth="1"/>
    <col min="13" max="13" width="3" bestFit="1" customWidth="1"/>
    <col min="15" max="15" width="15.81640625" customWidth="1"/>
    <col min="16" max="16" width="12.36328125" bestFit="1" customWidth="1"/>
    <col min="17" max="17" width="12.26953125" customWidth="1"/>
    <col min="18" max="18" width="16.453125" customWidth="1"/>
    <col min="19" max="19" width="17.54296875" customWidth="1"/>
    <col min="20" max="20" width="19.54296875" customWidth="1"/>
    <col min="21" max="21" width="12.36328125" bestFit="1" customWidth="1"/>
    <col min="22" max="22" width="12" customWidth="1"/>
    <col min="23" max="23" width="12" bestFit="1" customWidth="1"/>
    <col min="24" max="24" width="15.81640625" customWidth="1"/>
    <col min="25" max="26" width="11.453125" customWidth="1"/>
    <col min="27" max="27" width="14.26953125" bestFit="1" customWidth="1"/>
    <col min="29" max="30" width="12.26953125" bestFit="1" customWidth="1"/>
  </cols>
  <sheetData>
    <row r="1" spans="1:30" x14ac:dyDescent="0.35">
      <c r="A1" s="1" t="s">
        <v>186</v>
      </c>
      <c r="B1" s="12" t="s">
        <v>129</v>
      </c>
      <c r="C1" s="1" t="s">
        <v>187</v>
      </c>
      <c r="D1" s="1" t="s">
        <v>2</v>
      </c>
      <c r="E1" s="1" t="s">
        <v>3</v>
      </c>
      <c r="F1" s="1" t="s">
        <v>4</v>
      </c>
      <c r="G1" s="1" t="s">
        <v>160</v>
      </c>
      <c r="H1" s="1" t="s">
        <v>1</v>
      </c>
      <c r="I1" s="1" t="s">
        <v>161</v>
      </c>
      <c r="J1" s="1" t="s">
        <v>132</v>
      </c>
      <c r="K1" s="1" t="s">
        <v>188</v>
      </c>
      <c r="X1" s="5" t="s">
        <v>1</v>
      </c>
      <c r="AA1" s="5" t="s">
        <v>158</v>
      </c>
    </row>
    <row r="2" spans="1:30" x14ac:dyDescent="0.35">
      <c r="A2" s="3" t="s">
        <v>189</v>
      </c>
      <c r="B2" s="2">
        <v>18</v>
      </c>
      <c r="C2" s="3" t="s">
        <v>235</v>
      </c>
      <c r="D2" s="3" t="s">
        <v>8</v>
      </c>
      <c r="E2" s="3" t="s">
        <v>236</v>
      </c>
      <c r="F2" s="3" t="s">
        <v>237</v>
      </c>
      <c r="G2" s="15">
        <v>154580584</v>
      </c>
      <c r="H2" s="17">
        <f>+I2*G2</f>
        <v>109494975.361791</v>
      </c>
      <c r="I2" s="21">
        <f>+VLOOKUP(B2,'[2]Ajuste en Remuneraciones'!$A:$E,5,FALSE)</f>
        <v>0.70833588881894116</v>
      </c>
      <c r="J2" s="21">
        <f>+VLOOKUP(B2,$M$3:$W$26,11,FALSE)</f>
        <v>0</v>
      </c>
      <c r="K2" s="17">
        <f>+H2*J2</f>
        <v>0</v>
      </c>
      <c r="M2" s="12" t="s">
        <v>129</v>
      </c>
      <c r="N2" s="12" t="s">
        <v>130</v>
      </c>
      <c r="O2" s="12" t="s">
        <v>189</v>
      </c>
      <c r="P2" s="12" t="s">
        <v>194</v>
      </c>
      <c r="Q2" s="12" t="s">
        <v>195</v>
      </c>
      <c r="R2" s="12" t="s">
        <v>238</v>
      </c>
      <c r="S2" s="12" t="s">
        <v>196</v>
      </c>
      <c r="T2" s="12" t="s">
        <v>197</v>
      </c>
      <c r="U2" s="12" t="s">
        <v>198</v>
      </c>
      <c r="V2" s="12" t="s">
        <v>199</v>
      </c>
      <c r="W2" s="12" t="s">
        <v>132</v>
      </c>
      <c r="X2" s="12" t="s">
        <v>189</v>
      </c>
      <c r="Y2" s="12" t="s">
        <v>194</v>
      </c>
      <c r="Z2" s="12" t="s">
        <v>195</v>
      </c>
      <c r="AA2" s="12" t="s">
        <v>239</v>
      </c>
      <c r="AB2" s="12" t="s">
        <v>240</v>
      </c>
      <c r="AC2" s="12" t="s">
        <v>241</v>
      </c>
      <c r="AD2" s="12" t="s">
        <v>242</v>
      </c>
    </row>
    <row r="3" spans="1:30" x14ac:dyDescent="0.35">
      <c r="A3" s="3" t="s">
        <v>189</v>
      </c>
      <c r="B3" s="2">
        <v>25</v>
      </c>
      <c r="C3" s="3" t="s">
        <v>243</v>
      </c>
      <c r="D3" s="3" t="s">
        <v>8</v>
      </c>
      <c r="E3" s="3" t="s">
        <v>244</v>
      </c>
      <c r="F3" s="3" t="s">
        <v>245</v>
      </c>
      <c r="G3" s="15">
        <v>1599864</v>
      </c>
      <c r="H3" s="17">
        <f t="shared" ref="H3:H16" si="0">+I3*G3</f>
        <v>736976.27553594229</v>
      </c>
      <c r="I3" s="21">
        <f>+VLOOKUP(B3,'[2]Ajuste en Remuneraciones'!$A:$E,5,FALSE)</f>
        <v>0.46064932740279319</v>
      </c>
      <c r="J3" s="21">
        <f t="shared" ref="J3:J66" si="1">+VLOOKUP(B3,$M$3:$W$26,11,FALSE)</f>
        <v>0</v>
      </c>
      <c r="K3" s="17">
        <f t="shared" ref="K3:K66" si="2">+H3*J3</f>
        <v>0</v>
      </c>
      <c r="M3" s="2">
        <v>6</v>
      </c>
      <c r="N3" s="6" t="s">
        <v>133</v>
      </c>
      <c r="O3" s="15">
        <f t="shared" ref="O3:Q26" si="3">+SUMIFS($G:$G,$B:$B,$M3,$A:$A,O$2)</f>
        <v>1769570.5094410733</v>
      </c>
      <c r="P3" s="15">
        <f t="shared" si="3"/>
        <v>70890073.092348874</v>
      </c>
      <c r="Q3" s="15">
        <f t="shared" si="3"/>
        <v>54698916.812621191</v>
      </c>
      <c r="R3" s="22">
        <f>+SUM(O3:Q3)</f>
        <v>127358560.41441114</v>
      </c>
      <c r="S3" s="2">
        <v>804</v>
      </c>
      <c r="T3" s="22">
        <f>IF(R3=0,"",+R3/S3)</f>
        <v>158406.1696696656</v>
      </c>
      <c r="U3" s="15">
        <f>IF(R3=0,"",+$T$29*S3)</f>
        <v>128777192.14725904</v>
      </c>
      <c r="V3" s="22">
        <f>+IF(R3=0,0,IF(R3&gt;U3,R3-U3,0))</f>
        <v>0</v>
      </c>
      <c r="W3" s="7">
        <f>+-IF(R3=0,0,V3/R3)</f>
        <v>0</v>
      </c>
      <c r="X3" s="15">
        <f>+SUMIFS($H:$H,$B:$B,$M3,$A:$A,O$2)</f>
        <v>1266907.8255111889</v>
      </c>
      <c r="Y3" s="15">
        <f>+SUMIFS($H:$H,$B:$B,$M3,$A:$A,P$2)</f>
        <v>43031885.685342252</v>
      </c>
      <c r="Z3" s="15">
        <f>+SUMIFS($H:$H,$B:$B,$M3,$A:$A,Q$2)</f>
        <v>38679960.213593699</v>
      </c>
      <c r="AA3" s="15">
        <f>+X3*$W3</f>
        <v>0</v>
      </c>
      <c r="AB3" s="15">
        <f t="shared" ref="AB3:AC18" si="4">+Y3*$W3</f>
        <v>0</v>
      </c>
      <c r="AC3" s="15">
        <f t="shared" si="4"/>
        <v>0</v>
      </c>
      <c r="AD3" s="22">
        <f>+SUM(AA3:AC3)</f>
        <v>0</v>
      </c>
    </row>
    <row r="4" spans="1:30" x14ac:dyDescent="0.35">
      <c r="A4" s="3" t="s">
        <v>189</v>
      </c>
      <c r="B4" s="2">
        <v>29</v>
      </c>
      <c r="C4" s="3" t="s">
        <v>246</v>
      </c>
      <c r="D4" s="3" t="s">
        <v>37</v>
      </c>
      <c r="E4" s="3" t="s">
        <v>236</v>
      </c>
      <c r="F4" s="3" t="s">
        <v>247</v>
      </c>
      <c r="G4" s="15">
        <v>1492515</v>
      </c>
      <c r="H4" s="17">
        <f t="shared" si="0"/>
        <v>1106368.9101110934</v>
      </c>
      <c r="I4" s="21">
        <f>+VLOOKUP(B4,'[2]Ajuste en Remuneraciones'!$A:$E,5,FALSE)</f>
        <v>0.7412782518842983</v>
      </c>
      <c r="J4" s="21">
        <f t="shared" si="1"/>
        <v>0</v>
      </c>
      <c r="K4" s="17">
        <f t="shared" si="2"/>
        <v>0</v>
      </c>
      <c r="M4" s="2">
        <v>8</v>
      </c>
      <c r="N4" s="6" t="s">
        <v>134</v>
      </c>
      <c r="O4" s="15">
        <f t="shared" si="3"/>
        <v>0</v>
      </c>
      <c r="P4" s="15">
        <f t="shared" si="3"/>
        <v>323430</v>
      </c>
      <c r="Q4" s="15">
        <f t="shared" si="3"/>
        <v>0</v>
      </c>
      <c r="R4" s="22">
        <f t="shared" ref="R4:R26" si="5">+SUM(O4:Q4)</f>
        <v>323430</v>
      </c>
      <c r="S4" s="2">
        <v>20</v>
      </c>
      <c r="T4" s="22">
        <f t="shared" ref="T4:T27" si="6">IF(R4=0,"",+R4/S4)</f>
        <v>16171.5</v>
      </c>
      <c r="U4" s="15">
        <f t="shared" ref="U4:U26" si="7">IF(R4=0,"",+$T$29*S4)</f>
        <v>3203412.7399815684</v>
      </c>
      <c r="V4" s="22">
        <f t="shared" ref="V4:V26" si="8">+IF(R4=0,0,IF(R4&gt;U4,R4-U4,0))</f>
        <v>0</v>
      </c>
      <c r="W4" s="7">
        <f t="shared" ref="W4:W26" si="9">+-IF(R4=0,0,V4/R4)</f>
        <v>0</v>
      </c>
      <c r="X4" s="15">
        <f t="shared" ref="X4:Z26" si="10">+SUMIFS($H:$H,$B:$B,$M4,$A:$A,O$2)</f>
        <v>0</v>
      </c>
      <c r="Y4" s="15">
        <f t="shared" si="10"/>
        <v>323430</v>
      </c>
      <c r="Z4" s="15">
        <f t="shared" si="10"/>
        <v>0</v>
      </c>
      <c r="AA4" s="15">
        <f t="shared" ref="AA4:AC26" si="11">+X4*$W4</f>
        <v>0</v>
      </c>
      <c r="AB4" s="15">
        <f t="shared" si="4"/>
        <v>0</v>
      </c>
      <c r="AC4" s="15">
        <f t="shared" si="4"/>
        <v>0</v>
      </c>
      <c r="AD4" s="22">
        <f t="shared" ref="AD4:AD26" si="12">+SUM(AA4:AC4)</f>
        <v>0</v>
      </c>
    </row>
    <row r="5" spans="1:30" x14ac:dyDescent="0.35">
      <c r="A5" s="3" t="s">
        <v>189</v>
      </c>
      <c r="B5" s="2">
        <v>36</v>
      </c>
      <c r="C5" s="3" t="s">
        <v>248</v>
      </c>
      <c r="D5" s="3" t="s">
        <v>228</v>
      </c>
      <c r="E5" s="3" t="s">
        <v>249</v>
      </c>
      <c r="F5" s="3" t="s">
        <v>250</v>
      </c>
      <c r="G5" s="15">
        <v>34801545</v>
      </c>
      <c r="H5" s="17">
        <f t="shared" si="0"/>
        <v>26083115.356448334</v>
      </c>
      <c r="I5" s="21">
        <f>+VLOOKUP(B5,'[2]Ajuste en Remuneraciones'!$A:$E,5,FALSE)</f>
        <v>0.74948153469762147</v>
      </c>
      <c r="J5" s="21">
        <f t="shared" si="1"/>
        <v>-0.68383188773756931</v>
      </c>
      <c r="K5" s="17">
        <f t="shared" si="2"/>
        <v>-17836466.012276847</v>
      </c>
      <c r="M5" s="2">
        <v>9</v>
      </c>
      <c r="N5" s="6" t="s">
        <v>135</v>
      </c>
      <c r="O5" s="15">
        <f t="shared" si="3"/>
        <v>1688.4091487627434</v>
      </c>
      <c r="P5" s="15">
        <f t="shared" si="3"/>
        <v>109604.97401459706</v>
      </c>
      <c r="Q5" s="15">
        <f t="shared" si="3"/>
        <v>506561.61683664023</v>
      </c>
      <c r="R5" s="22">
        <f t="shared" si="5"/>
        <v>617855</v>
      </c>
      <c r="S5" s="2">
        <v>53</v>
      </c>
      <c r="T5" s="22">
        <f t="shared" si="6"/>
        <v>11657.641509433963</v>
      </c>
      <c r="U5" s="15">
        <f t="shared" si="7"/>
        <v>8489043.7609511558</v>
      </c>
      <c r="V5" s="22">
        <f t="shared" si="8"/>
        <v>0</v>
      </c>
      <c r="W5" s="7">
        <f t="shared" si="9"/>
        <v>0</v>
      </c>
      <c r="X5" s="15">
        <f t="shared" si="10"/>
        <v>1389.4120874604325</v>
      </c>
      <c r="Y5" s="15">
        <f t="shared" si="10"/>
        <v>91854.661943582105</v>
      </c>
      <c r="Z5" s="15">
        <f t="shared" si="10"/>
        <v>463998.96560002206</v>
      </c>
      <c r="AA5" s="15">
        <f t="shared" si="11"/>
        <v>0</v>
      </c>
      <c r="AB5" s="15">
        <f t="shared" si="4"/>
        <v>0</v>
      </c>
      <c r="AC5" s="15">
        <f t="shared" si="4"/>
        <v>0</v>
      </c>
      <c r="AD5" s="22">
        <f t="shared" si="12"/>
        <v>0</v>
      </c>
    </row>
    <row r="6" spans="1:30" x14ac:dyDescent="0.35">
      <c r="A6" s="3" t="s">
        <v>189</v>
      </c>
      <c r="B6" s="2">
        <v>36</v>
      </c>
      <c r="C6" s="3" t="s">
        <v>251</v>
      </c>
      <c r="D6" s="3" t="s">
        <v>228</v>
      </c>
      <c r="E6" s="3" t="s">
        <v>252</v>
      </c>
      <c r="F6" s="3" t="s">
        <v>250</v>
      </c>
      <c r="G6" s="15">
        <v>8766020</v>
      </c>
      <c r="H6" s="17">
        <f t="shared" si="0"/>
        <v>6569970.1227900442</v>
      </c>
      <c r="I6" s="21">
        <f>+VLOOKUP(B6,'[2]Ajuste en Remuneraciones'!$A:$E,5,FALSE)</f>
        <v>0.74948153469762147</v>
      </c>
      <c r="J6" s="21">
        <f t="shared" si="1"/>
        <v>-0.68383188773756931</v>
      </c>
      <c r="K6" s="17">
        <f t="shared" si="2"/>
        <v>-4492755.0714469459</v>
      </c>
      <c r="M6" s="2">
        <v>10</v>
      </c>
      <c r="N6" s="6" t="s">
        <v>136</v>
      </c>
      <c r="O6" s="15">
        <f t="shared" si="3"/>
        <v>0</v>
      </c>
      <c r="P6" s="15">
        <f t="shared" si="3"/>
        <v>0</v>
      </c>
      <c r="Q6" s="15">
        <f t="shared" si="3"/>
        <v>0</v>
      </c>
      <c r="R6" s="22">
        <f t="shared" si="5"/>
        <v>0</v>
      </c>
      <c r="S6" s="2">
        <v>804</v>
      </c>
      <c r="T6" s="22" t="str">
        <f t="shared" si="6"/>
        <v/>
      </c>
      <c r="U6" s="15" t="str">
        <f t="shared" si="7"/>
        <v/>
      </c>
      <c r="V6" s="22">
        <f t="shared" si="8"/>
        <v>0</v>
      </c>
      <c r="W6" s="7">
        <f t="shared" si="9"/>
        <v>0</v>
      </c>
      <c r="X6" s="15">
        <f t="shared" si="10"/>
        <v>0</v>
      </c>
      <c r="Y6" s="15">
        <f t="shared" si="10"/>
        <v>0</v>
      </c>
      <c r="Z6" s="15">
        <f t="shared" si="10"/>
        <v>0</v>
      </c>
      <c r="AA6" s="15">
        <f t="shared" si="11"/>
        <v>0</v>
      </c>
      <c r="AB6" s="15">
        <f t="shared" si="4"/>
        <v>0</v>
      </c>
      <c r="AC6" s="15">
        <f t="shared" si="4"/>
        <v>0</v>
      </c>
      <c r="AD6" s="22">
        <f t="shared" si="12"/>
        <v>0</v>
      </c>
    </row>
    <row r="7" spans="1:30" x14ac:dyDescent="0.35">
      <c r="A7" s="3" t="s">
        <v>189</v>
      </c>
      <c r="B7" s="2">
        <v>6</v>
      </c>
      <c r="C7" s="3" t="s">
        <v>253</v>
      </c>
      <c r="D7" s="3" t="s">
        <v>8</v>
      </c>
      <c r="E7" s="3" t="s">
        <v>8</v>
      </c>
      <c r="F7" s="3" t="s">
        <v>254</v>
      </c>
      <c r="G7" s="15">
        <v>801.34273311187826</v>
      </c>
      <c r="H7" s="17">
        <f t="shared" si="0"/>
        <v>573.71400239746697</v>
      </c>
      <c r="I7" s="21">
        <f>+VLOOKUP(B7,'[2]Ajuste en Remuneraciones'!$A:$E,5,FALSE)</f>
        <v>0.7159408561297439</v>
      </c>
      <c r="J7" s="21">
        <f t="shared" si="1"/>
        <v>0</v>
      </c>
      <c r="K7" s="17">
        <f t="shared" si="2"/>
        <v>0</v>
      </c>
      <c r="M7" s="2">
        <v>12</v>
      </c>
      <c r="N7" s="6" t="s">
        <v>137</v>
      </c>
      <c r="O7" s="15">
        <f t="shared" si="3"/>
        <v>0</v>
      </c>
      <c r="P7" s="15">
        <f t="shared" si="3"/>
        <v>0</v>
      </c>
      <c r="Q7" s="15">
        <f t="shared" si="3"/>
        <v>0</v>
      </c>
      <c r="R7" s="22">
        <f t="shared" si="5"/>
        <v>0</v>
      </c>
      <c r="S7" s="2">
        <v>10</v>
      </c>
      <c r="T7" s="22" t="str">
        <f t="shared" si="6"/>
        <v/>
      </c>
      <c r="U7" s="15" t="str">
        <f t="shared" si="7"/>
        <v/>
      </c>
      <c r="V7" s="22">
        <f t="shared" si="8"/>
        <v>0</v>
      </c>
      <c r="W7" s="7">
        <f t="shared" si="9"/>
        <v>0</v>
      </c>
      <c r="X7" s="15">
        <f t="shared" si="10"/>
        <v>0</v>
      </c>
      <c r="Y7" s="15">
        <f t="shared" si="10"/>
        <v>0</v>
      </c>
      <c r="Z7" s="15">
        <f t="shared" si="10"/>
        <v>0</v>
      </c>
      <c r="AA7" s="15">
        <f t="shared" si="11"/>
        <v>0</v>
      </c>
      <c r="AB7" s="15">
        <f t="shared" si="4"/>
        <v>0</v>
      </c>
      <c r="AC7" s="15">
        <f t="shared" si="4"/>
        <v>0</v>
      </c>
      <c r="AD7" s="22">
        <f t="shared" si="12"/>
        <v>0</v>
      </c>
    </row>
    <row r="8" spans="1:30" x14ac:dyDescent="0.35">
      <c r="A8" s="3" t="s">
        <v>189</v>
      </c>
      <c r="B8" s="2">
        <v>6</v>
      </c>
      <c r="C8" s="3" t="s">
        <v>255</v>
      </c>
      <c r="D8" s="3" t="s">
        <v>8</v>
      </c>
      <c r="E8" s="3" t="s">
        <v>8</v>
      </c>
      <c r="F8" s="3" t="s">
        <v>256</v>
      </c>
      <c r="G8" s="15">
        <v>5017.3438151990158</v>
      </c>
      <c r="H8" s="17">
        <f t="shared" si="0"/>
        <v>3592.1214265508588</v>
      </c>
      <c r="I8" s="21">
        <f>+VLOOKUP(B8,'[2]Ajuste en Remuneraciones'!$A:$E,5,FALSE)</f>
        <v>0.7159408561297439</v>
      </c>
      <c r="J8" s="21">
        <f t="shared" si="1"/>
        <v>0</v>
      </c>
      <c r="K8" s="17">
        <f t="shared" si="2"/>
        <v>0</v>
      </c>
      <c r="M8" s="2">
        <v>13</v>
      </c>
      <c r="N8" s="6" t="s">
        <v>138</v>
      </c>
      <c r="O8" s="15">
        <f t="shared" si="3"/>
        <v>0</v>
      </c>
      <c r="P8" s="15">
        <f t="shared" si="3"/>
        <v>0</v>
      </c>
      <c r="Q8" s="15">
        <f t="shared" si="3"/>
        <v>0</v>
      </c>
      <c r="R8" s="22">
        <f t="shared" si="5"/>
        <v>0</v>
      </c>
      <c r="S8" s="2">
        <v>25</v>
      </c>
      <c r="T8" s="22" t="str">
        <f t="shared" si="6"/>
        <v/>
      </c>
      <c r="U8" s="15" t="str">
        <f t="shared" si="7"/>
        <v/>
      </c>
      <c r="V8" s="22">
        <f t="shared" si="8"/>
        <v>0</v>
      </c>
      <c r="W8" s="7">
        <f t="shared" si="9"/>
        <v>0</v>
      </c>
      <c r="X8" s="15">
        <f t="shared" si="10"/>
        <v>0</v>
      </c>
      <c r="Y8" s="15">
        <f t="shared" si="10"/>
        <v>0</v>
      </c>
      <c r="Z8" s="15">
        <f t="shared" si="10"/>
        <v>0</v>
      </c>
      <c r="AA8" s="15">
        <f t="shared" si="11"/>
        <v>0</v>
      </c>
      <c r="AB8" s="15">
        <f t="shared" si="4"/>
        <v>0</v>
      </c>
      <c r="AC8" s="15">
        <f t="shared" si="4"/>
        <v>0</v>
      </c>
      <c r="AD8" s="22">
        <f t="shared" si="12"/>
        <v>0</v>
      </c>
    </row>
    <row r="9" spans="1:30" x14ac:dyDescent="0.35">
      <c r="A9" s="3" t="s">
        <v>189</v>
      </c>
      <c r="B9" s="2">
        <v>6</v>
      </c>
      <c r="C9" s="3" t="s">
        <v>257</v>
      </c>
      <c r="D9" s="3" t="s">
        <v>8</v>
      </c>
      <c r="E9" s="3" t="s">
        <v>8</v>
      </c>
      <c r="F9" s="3" t="s">
        <v>258</v>
      </c>
      <c r="G9" s="15">
        <v>48393.263327319699</v>
      </c>
      <c r="H9" s="17">
        <f t="shared" si="0"/>
        <v>34646.714377473407</v>
      </c>
      <c r="I9" s="21">
        <f>+VLOOKUP(B9,'[2]Ajuste en Remuneraciones'!$A:$E,5,FALSE)</f>
        <v>0.7159408561297439</v>
      </c>
      <c r="J9" s="21">
        <f t="shared" si="1"/>
        <v>0</v>
      </c>
      <c r="K9" s="17">
        <f t="shared" si="2"/>
        <v>0</v>
      </c>
      <c r="M9" s="2">
        <v>14</v>
      </c>
      <c r="N9" s="6" t="s">
        <v>139</v>
      </c>
      <c r="O9" s="15">
        <f t="shared" si="3"/>
        <v>0</v>
      </c>
      <c r="P9" s="15">
        <f t="shared" si="3"/>
        <v>0</v>
      </c>
      <c r="Q9" s="15">
        <f t="shared" si="3"/>
        <v>0</v>
      </c>
      <c r="R9" s="22">
        <f t="shared" si="5"/>
        <v>0</v>
      </c>
      <c r="S9" s="2">
        <v>161</v>
      </c>
      <c r="T9" s="22" t="str">
        <f t="shared" si="6"/>
        <v/>
      </c>
      <c r="U9" s="15" t="str">
        <f t="shared" si="7"/>
        <v/>
      </c>
      <c r="V9" s="22">
        <f t="shared" si="8"/>
        <v>0</v>
      </c>
      <c r="W9" s="7">
        <f t="shared" si="9"/>
        <v>0</v>
      </c>
      <c r="X9" s="15">
        <f t="shared" si="10"/>
        <v>0</v>
      </c>
      <c r="Y9" s="15">
        <f t="shared" si="10"/>
        <v>0</v>
      </c>
      <c r="Z9" s="15">
        <f t="shared" si="10"/>
        <v>0</v>
      </c>
      <c r="AA9" s="15">
        <f t="shared" si="11"/>
        <v>0</v>
      </c>
      <c r="AB9" s="15">
        <f t="shared" si="4"/>
        <v>0</v>
      </c>
      <c r="AC9" s="15">
        <f t="shared" si="4"/>
        <v>0</v>
      </c>
      <c r="AD9" s="22">
        <f t="shared" si="12"/>
        <v>0</v>
      </c>
    </row>
    <row r="10" spans="1:30" x14ac:dyDescent="0.35">
      <c r="A10" s="3" t="s">
        <v>189</v>
      </c>
      <c r="B10" s="2">
        <v>6</v>
      </c>
      <c r="C10" s="3" t="s">
        <v>259</v>
      </c>
      <c r="D10" s="3" t="s">
        <v>8</v>
      </c>
      <c r="E10" s="3" t="s">
        <v>8</v>
      </c>
      <c r="F10" s="3" t="s">
        <v>260</v>
      </c>
      <c r="G10" s="15">
        <v>4807.3863053351179</v>
      </c>
      <c r="H10" s="17">
        <f t="shared" si="0"/>
        <v>3441.8042671880307</v>
      </c>
      <c r="I10" s="21">
        <f>+VLOOKUP(B10,'[2]Ajuste en Remuneraciones'!$A:$E,5,FALSE)</f>
        <v>0.7159408561297439</v>
      </c>
      <c r="J10" s="21">
        <f t="shared" si="1"/>
        <v>0</v>
      </c>
      <c r="K10" s="17">
        <f t="shared" si="2"/>
        <v>0</v>
      </c>
      <c r="M10" s="2">
        <v>18</v>
      </c>
      <c r="N10" s="6" t="s">
        <v>140</v>
      </c>
      <c r="O10" s="15">
        <f t="shared" si="3"/>
        <v>154580584</v>
      </c>
      <c r="P10" s="15">
        <f t="shared" si="3"/>
        <v>0</v>
      </c>
      <c r="Q10" s="15">
        <f t="shared" si="3"/>
        <v>0</v>
      </c>
      <c r="R10" s="22">
        <f t="shared" si="5"/>
        <v>154580584</v>
      </c>
      <c r="S10" s="2">
        <v>1078</v>
      </c>
      <c r="T10" s="22">
        <f t="shared" si="6"/>
        <v>143395.71799628943</v>
      </c>
      <c r="U10" s="15">
        <f t="shared" si="7"/>
        <v>172663946.68500653</v>
      </c>
      <c r="V10" s="22">
        <f t="shared" si="8"/>
        <v>0</v>
      </c>
      <c r="W10" s="7">
        <f t="shared" si="9"/>
        <v>0</v>
      </c>
      <c r="X10" s="15">
        <f t="shared" si="10"/>
        <v>109494975.361791</v>
      </c>
      <c r="Y10" s="15">
        <f t="shared" si="10"/>
        <v>0</v>
      </c>
      <c r="Z10" s="15">
        <f t="shared" si="10"/>
        <v>0</v>
      </c>
      <c r="AA10" s="15">
        <f t="shared" si="11"/>
        <v>0</v>
      </c>
      <c r="AB10" s="15">
        <f t="shared" si="4"/>
        <v>0</v>
      </c>
      <c r="AC10" s="15">
        <f t="shared" si="4"/>
        <v>0</v>
      </c>
      <c r="AD10" s="22">
        <f t="shared" si="12"/>
        <v>0</v>
      </c>
    </row>
    <row r="11" spans="1:30" x14ac:dyDescent="0.35">
      <c r="A11" s="3" t="s">
        <v>189</v>
      </c>
      <c r="B11" s="2">
        <v>6</v>
      </c>
      <c r="C11" s="3" t="s">
        <v>261</v>
      </c>
      <c r="D11" s="3" t="s">
        <v>8</v>
      </c>
      <c r="E11" s="3" t="s">
        <v>8</v>
      </c>
      <c r="F11" s="3" t="s">
        <v>262</v>
      </c>
      <c r="G11" s="15">
        <v>114.54868825299208</v>
      </c>
      <c r="H11" s="17">
        <f t="shared" si="0"/>
        <v>82.01008593638629</v>
      </c>
      <c r="I11" s="21">
        <f>+VLOOKUP(B11,'[2]Ajuste en Remuneraciones'!$A:$E,5,FALSE)</f>
        <v>0.7159408561297439</v>
      </c>
      <c r="J11" s="21">
        <f t="shared" si="1"/>
        <v>0</v>
      </c>
      <c r="K11" s="17">
        <f t="shared" si="2"/>
        <v>0</v>
      </c>
      <c r="M11" s="2">
        <v>21</v>
      </c>
      <c r="N11" s="6" t="s">
        <v>141</v>
      </c>
      <c r="O11" s="15">
        <f t="shared" si="3"/>
        <v>0</v>
      </c>
      <c r="P11" s="15">
        <f t="shared" si="3"/>
        <v>0</v>
      </c>
      <c r="Q11" s="15">
        <f t="shared" si="3"/>
        <v>2788831.8</v>
      </c>
      <c r="R11" s="22">
        <f t="shared" si="5"/>
        <v>2788831.8</v>
      </c>
      <c r="S11" s="2">
        <v>112</v>
      </c>
      <c r="T11" s="22">
        <f t="shared" si="6"/>
        <v>24900.283928571425</v>
      </c>
      <c r="U11" s="15">
        <f t="shared" si="7"/>
        <v>17939111.343896784</v>
      </c>
      <c r="V11" s="22">
        <f t="shared" si="8"/>
        <v>0</v>
      </c>
      <c r="W11" s="7">
        <f t="shared" si="9"/>
        <v>0</v>
      </c>
      <c r="X11" s="15">
        <f t="shared" si="10"/>
        <v>0</v>
      </c>
      <c r="Y11" s="15">
        <f t="shared" si="10"/>
        <v>0</v>
      </c>
      <c r="Z11" s="15">
        <f t="shared" si="10"/>
        <v>2296687.2010722249</v>
      </c>
      <c r="AA11" s="15">
        <f t="shared" si="11"/>
        <v>0</v>
      </c>
      <c r="AB11" s="15">
        <f t="shared" si="4"/>
        <v>0</v>
      </c>
      <c r="AC11" s="15">
        <f t="shared" si="4"/>
        <v>0</v>
      </c>
      <c r="AD11" s="22">
        <f t="shared" si="12"/>
        <v>0</v>
      </c>
    </row>
    <row r="12" spans="1:30" x14ac:dyDescent="0.35">
      <c r="A12" s="3" t="s">
        <v>189</v>
      </c>
      <c r="B12" s="2">
        <v>6</v>
      </c>
      <c r="C12" s="3" t="s">
        <v>219</v>
      </c>
      <c r="D12" s="3" t="s">
        <v>19</v>
      </c>
      <c r="E12" s="3" t="s">
        <v>19</v>
      </c>
      <c r="F12" s="3" t="s">
        <v>263</v>
      </c>
      <c r="G12" s="15">
        <v>1709005.3723612672</v>
      </c>
      <c r="H12" s="17">
        <f t="shared" si="0"/>
        <v>1223546.7694186575</v>
      </c>
      <c r="I12" s="21">
        <f>+VLOOKUP(B12,'[2]Ajuste en Remuneraciones'!$A:$E,5,FALSE)</f>
        <v>0.7159408561297439</v>
      </c>
      <c r="J12" s="21">
        <f t="shared" si="1"/>
        <v>0</v>
      </c>
      <c r="K12" s="17">
        <f t="shared" si="2"/>
        <v>0</v>
      </c>
      <c r="M12" s="2">
        <v>22</v>
      </c>
      <c r="N12" s="6" t="s">
        <v>142</v>
      </c>
      <c r="O12" s="15">
        <f t="shared" si="3"/>
        <v>0</v>
      </c>
      <c r="P12" s="15">
        <f t="shared" si="3"/>
        <v>0</v>
      </c>
      <c r="Q12" s="15">
        <f t="shared" si="3"/>
        <v>1510076</v>
      </c>
      <c r="R12" s="22">
        <f t="shared" si="5"/>
        <v>1510076</v>
      </c>
      <c r="S12" s="2">
        <v>461</v>
      </c>
      <c r="T12" s="22">
        <f t="shared" si="6"/>
        <v>3275.6529284164858</v>
      </c>
      <c r="U12" s="15">
        <f t="shared" si="7"/>
        <v>73838663.656575143</v>
      </c>
      <c r="V12" s="22">
        <f t="shared" si="8"/>
        <v>0</v>
      </c>
      <c r="W12" s="7">
        <f t="shared" si="9"/>
        <v>0</v>
      </c>
      <c r="X12" s="15">
        <f t="shared" si="10"/>
        <v>0</v>
      </c>
      <c r="Y12" s="15">
        <f t="shared" si="10"/>
        <v>0</v>
      </c>
      <c r="Z12" s="15">
        <f t="shared" si="10"/>
        <v>956629.70169839601</v>
      </c>
      <c r="AA12" s="15">
        <f t="shared" si="11"/>
        <v>0</v>
      </c>
      <c r="AB12" s="15">
        <f t="shared" si="4"/>
        <v>0</v>
      </c>
      <c r="AC12" s="15">
        <f t="shared" si="4"/>
        <v>0</v>
      </c>
      <c r="AD12" s="22">
        <f t="shared" si="12"/>
        <v>0</v>
      </c>
    </row>
    <row r="13" spans="1:30" x14ac:dyDescent="0.35">
      <c r="A13" s="3" t="s">
        <v>189</v>
      </c>
      <c r="B13" s="2">
        <v>6</v>
      </c>
      <c r="C13" s="3" t="s">
        <v>264</v>
      </c>
      <c r="D13" s="3" t="s">
        <v>19</v>
      </c>
      <c r="E13" s="3" t="s">
        <v>19</v>
      </c>
      <c r="F13" s="3" t="s">
        <v>265</v>
      </c>
      <c r="G13" s="15">
        <v>1431.2522105872413</v>
      </c>
      <c r="H13" s="17">
        <f t="shared" si="0"/>
        <v>1024.6919329854181</v>
      </c>
      <c r="I13" s="21">
        <f>+VLOOKUP(B13,'[2]Ajuste en Remuneraciones'!$A:$E,5,FALSE)</f>
        <v>0.7159408561297439</v>
      </c>
      <c r="J13" s="21">
        <f t="shared" si="1"/>
        <v>0</v>
      </c>
      <c r="K13" s="17">
        <f t="shared" si="2"/>
        <v>0</v>
      </c>
      <c r="M13" s="2">
        <v>23</v>
      </c>
      <c r="N13" s="6" t="s">
        <v>143</v>
      </c>
      <c r="O13" s="15">
        <f t="shared" si="3"/>
        <v>0</v>
      </c>
      <c r="P13" s="15">
        <f t="shared" si="3"/>
        <v>0</v>
      </c>
      <c r="Q13" s="15">
        <f t="shared" si="3"/>
        <v>2139295</v>
      </c>
      <c r="R13" s="22">
        <f t="shared" si="5"/>
        <v>2139295</v>
      </c>
      <c r="S13" s="2">
        <v>710</v>
      </c>
      <c r="T13" s="22">
        <f t="shared" si="6"/>
        <v>3013.0915492957747</v>
      </c>
      <c r="U13" s="15">
        <f t="shared" si="7"/>
        <v>113721152.26934567</v>
      </c>
      <c r="V13" s="22">
        <f t="shared" si="8"/>
        <v>0</v>
      </c>
      <c r="W13" s="7">
        <f t="shared" si="9"/>
        <v>0</v>
      </c>
      <c r="X13" s="15">
        <f t="shared" si="10"/>
        <v>0</v>
      </c>
      <c r="Y13" s="15">
        <f t="shared" si="10"/>
        <v>0</v>
      </c>
      <c r="Z13" s="15">
        <f t="shared" si="10"/>
        <v>1334842.9502062055</v>
      </c>
      <c r="AA13" s="15">
        <f t="shared" si="11"/>
        <v>0</v>
      </c>
      <c r="AB13" s="15">
        <f t="shared" si="4"/>
        <v>0</v>
      </c>
      <c r="AC13" s="15">
        <f t="shared" si="4"/>
        <v>0</v>
      </c>
      <c r="AD13" s="22">
        <f t="shared" si="12"/>
        <v>0</v>
      </c>
    </row>
    <row r="14" spans="1:30" x14ac:dyDescent="0.35">
      <c r="A14" s="3" t="s">
        <v>189</v>
      </c>
      <c r="B14" s="2">
        <v>9</v>
      </c>
      <c r="C14" s="3" t="s">
        <v>221</v>
      </c>
      <c r="D14" s="3" t="s">
        <v>19</v>
      </c>
      <c r="E14" s="3" t="s">
        <v>19</v>
      </c>
      <c r="F14" s="3" t="s">
        <v>220</v>
      </c>
      <c r="G14" s="15">
        <v>1688.4091487627434</v>
      </c>
      <c r="H14" s="17">
        <f t="shared" si="0"/>
        <v>1389.4120874604325</v>
      </c>
      <c r="I14" s="21">
        <f>+VLOOKUP(B14,'[2]Ajuste en Remuneraciones'!$A:$E,5,FALSE)</f>
        <v>0.82291196329905336</v>
      </c>
      <c r="J14" s="21">
        <f t="shared" si="1"/>
        <v>0</v>
      </c>
      <c r="K14" s="17">
        <f t="shared" si="2"/>
        <v>0</v>
      </c>
      <c r="M14" s="2">
        <v>24</v>
      </c>
      <c r="N14" s="6" t="s">
        <v>144</v>
      </c>
      <c r="O14" s="15">
        <f t="shared" si="3"/>
        <v>0</v>
      </c>
      <c r="P14" s="15">
        <f t="shared" si="3"/>
        <v>0</v>
      </c>
      <c r="Q14" s="15">
        <f t="shared" si="3"/>
        <v>1987399</v>
      </c>
      <c r="R14" s="22">
        <f t="shared" si="5"/>
        <v>1987399</v>
      </c>
      <c r="S14" s="2">
        <v>106</v>
      </c>
      <c r="T14" s="22">
        <f t="shared" si="6"/>
        <v>18749.047169811322</v>
      </c>
      <c r="U14" s="15">
        <f t="shared" si="7"/>
        <v>16978087.521902312</v>
      </c>
      <c r="V14" s="22">
        <f t="shared" si="8"/>
        <v>0</v>
      </c>
      <c r="W14" s="7">
        <f t="shared" si="9"/>
        <v>0</v>
      </c>
      <c r="X14" s="15">
        <f t="shared" si="10"/>
        <v>0</v>
      </c>
      <c r="Y14" s="15">
        <f t="shared" si="10"/>
        <v>0</v>
      </c>
      <c r="Z14" s="15">
        <f t="shared" si="10"/>
        <v>547378.09996979125</v>
      </c>
      <c r="AA14" s="15">
        <f t="shared" si="11"/>
        <v>0</v>
      </c>
      <c r="AB14" s="15">
        <f t="shared" si="4"/>
        <v>0</v>
      </c>
      <c r="AC14" s="15">
        <f t="shared" si="4"/>
        <v>0</v>
      </c>
      <c r="AD14" s="22">
        <f t="shared" si="12"/>
        <v>0</v>
      </c>
    </row>
    <row r="15" spans="1:30" x14ac:dyDescent="0.35">
      <c r="A15" s="3" t="s">
        <v>189</v>
      </c>
      <c r="B15" s="2">
        <v>31</v>
      </c>
      <c r="C15" s="3" t="s">
        <v>266</v>
      </c>
      <c r="D15" s="3" t="s">
        <v>19</v>
      </c>
      <c r="E15" s="3" t="s">
        <v>19</v>
      </c>
      <c r="F15" s="3" t="s">
        <v>267</v>
      </c>
      <c r="G15" s="15">
        <v>517351.08337425633</v>
      </c>
      <c r="H15" s="17">
        <f t="shared" si="0"/>
        <v>449921.6576950528</v>
      </c>
      <c r="I15" s="21">
        <f>+VLOOKUP(B15,'[2]Ajuste en Remuneraciones'!$A:$E,5,FALSE)</f>
        <v>0.86966408722019728</v>
      </c>
      <c r="J15" s="21">
        <f t="shared" si="1"/>
        <v>-0.64098461568251697</v>
      </c>
      <c r="K15" s="17">
        <f>+H15*J15</f>
        <v>-288392.86084490438</v>
      </c>
      <c r="M15" s="2">
        <v>25</v>
      </c>
      <c r="N15" s="6" t="s">
        <v>145</v>
      </c>
      <c r="O15" s="15">
        <f t="shared" si="3"/>
        <v>1599864</v>
      </c>
      <c r="P15" s="15">
        <f t="shared" si="3"/>
        <v>0</v>
      </c>
      <c r="Q15" s="15">
        <f t="shared" si="3"/>
        <v>0</v>
      </c>
      <c r="R15" s="22">
        <f t="shared" si="5"/>
        <v>1599864</v>
      </c>
      <c r="S15" s="2">
        <v>122</v>
      </c>
      <c r="T15" s="22">
        <f t="shared" si="6"/>
        <v>13113.639344262296</v>
      </c>
      <c r="U15" s="15">
        <f t="shared" si="7"/>
        <v>19540817.713887565</v>
      </c>
      <c r="V15" s="22">
        <f t="shared" si="8"/>
        <v>0</v>
      </c>
      <c r="W15" s="7">
        <f t="shared" si="9"/>
        <v>0</v>
      </c>
      <c r="X15" s="15">
        <f t="shared" si="10"/>
        <v>736976.27553594229</v>
      </c>
      <c r="Y15" s="15">
        <f t="shared" si="10"/>
        <v>0</v>
      </c>
      <c r="Z15" s="15">
        <f t="shared" si="10"/>
        <v>0</v>
      </c>
      <c r="AA15" s="15">
        <f t="shared" si="11"/>
        <v>0</v>
      </c>
      <c r="AB15" s="15">
        <f t="shared" si="4"/>
        <v>0</v>
      </c>
      <c r="AC15" s="15">
        <f t="shared" si="4"/>
        <v>0</v>
      </c>
      <c r="AD15" s="22">
        <f t="shared" si="12"/>
        <v>0</v>
      </c>
    </row>
    <row r="16" spans="1:30" x14ac:dyDescent="0.35">
      <c r="A16" s="3" t="s">
        <v>189</v>
      </c>
      <c r="B16" s="2">
        <v>32</v>
      </c>
      <c r="C16" s="3" t="s">
        <v>268</v>
      </c>
      <c r="D16" s="3" t="s">
        <v>19</v>
      </c>
      <c r="E16" s="3" t="s">
        <v>19</v>
      </c>
      <c r="F16" s="3" t="s">
        <v>269</v>
      </c>
      <c r="G16" s="15">
        <v>1966282.6185959424</v>
      </c>
      <c r="H16" s="17">
        <f t="shared" si="0"/>
        <v>1502602.0453511551</v>
      </c>
      <c r="I16" s="21">
        <f>+VLOOKUP(B16,'[2]Ajuste en Remuneraciones'!$A:$E,5,FALSE)</f>
        <v>0.76418416718961468</v>
      </c>
      <c r="J16" s="21">
        <f t="shared" si="1"/>
        <v>-0.69344124187445622</v>
      </c>
      <c r="K16" s="17">
        <f t="shared" si="2"/>
        <v>-1041966.2283714029</v>
      </c>
      <c r="M16" s="2">
        <v>26</v>
      </c>
      <c r="N16" s="6" t="s">
        <v>146</v>
      </c>
      <c r="O16" s="15">
        <f t="shared" si="3"/>
        <v>0</v>
      </c>
      <c r="P16" s="15">
        <f t="shared" si="3"/>
        <v>0</v>
      </c>
      <c r="Q16" s="15">
        <f t="shared" si="3"/>
        <v>0</v>
      </c>
      <c r="R16" s="22">
        <f t="shared" si="5"/>
        <v>0</v>
      </c>
      <c r="S16" s="2">
        <v>74</v>
      </c>
      <c r="T16" s="22" t="str">
        <f t="shared" si="6"/>
        <v/>
      </c>
      <c r="U16" s="15" t="str">
        <f t="shared" si="7"/>
        <v/>
      </c>
      <c r="V16" s="22">
        <f t="shared" si="8"/>
        <v>0</v>
      </c>
      <c r="W16" s="7">
        <f t="shared" si="9"/>
        <v>0</v>
      </c>
      <c r="X16" s="15">
        <f t="shared" si="10"/>
        <v>0</v>
      </c>
      <c r="Y16" s="15">
        <f t="shared" si="10"/>
        <v>0</v>
      </c>
      <c r="Z16" s="15">
        <f t="shared" si="10"/>
        <v>0</v>
      </c>
      <c r="AA16" s="15">
        <f t="shared" si="11"/>
        <v>0</v>
      </c>
      <c r="AB16" s="15">
        <f t="shared" si="4"/>
        <v>0</v>
      </c>
      <c r="AC16" s="15">
        <f t="shared" si="4"/>
        <v>0</v>
      </c>
      <c r="AD16" s="22">
        <f t="shared" si="12"/>
        <v>0</v>
      </c>
    </row>
    <row r="17" spans="1:30" x14ac:dyDescent="0.35">
      <c r="A17" s="36" t="s">
        <v>194</v>
      </c>
      <c r="B17" s="37">
        <v>34</v>
      </c>
      <c r="C17" s="36" t="s">
        <v>166</v>
      </c>
      <c r="D17" s="36" t="s">
        <v>91</v>
      </c>
      <c r="E17" s="36" t="s">
        <v>167</v>
      </c>
      <c r="F17" s="36" t="s">
        <v>168</v>
      </c>
      <c r="G17" s="38">
        <v>12572000</v>
      </c>
      <c r="H17" s="38">
        <v>10057600</v>
      </c>
      <c r="I17" s="39">
        <v>0.8</v>
      </c>
      <c r="J17" s="40">
        <f t="shared" si="1"/>
        <v>-3.7962247937120379E-2</v>
      </c>
      <c r="K17" s="41">
        <f t="shared" si="2"/>
        <v>-381809.10485238192</v>
      </c>
      <c r="M17" s="2">
        <v>28</v>
      </c>
      <c r="N17" s="6" t="s">
        <v>147</v>
      </c>
      <c r="O17" s="15">
        <f t="shared" si="3"/>
        <v>0</v>
      </c>
      <c r="P17" s="15">
        <f t="shared" si="3"/>
        <v>499466.46945485636</v>
      </c>
      <c r="Q17" s="15">
        <f t="shared" si="3"/>
        <v>1332058.5305451436</v>
      </c>
      <c r="R17" s="22">
        <f t="shared" si="5"/>
        <v>1831525</v>
      </c>
      <c r="S17" s="2">
        <v>34</v>
      </c>
      <c r="T17" s="22">
        <f t="shared" si="6"/>
        <v>53868.382352941175</v>
      </c>
      <c r="U17" s="15">
        <f t="shared" si="7"/>
        <v>5445801.6579686664</v>
      </c>
      <c r="V17" s="22">
        <f t="shared" si="8"/>
        <v>0</v>
      </c>
      <c r="W17" s="7">
        <f t="shared" si="9"/>
        <v>0</v>
      </c>
      <c r="X17" s="15">
        <f t="shared" si="10"/>
        <v>0</v>
      </c>
      <c r="Y17" s="15">
        <f t="shared" si="10"/>
        <v>491580.46361916413</v>
      </c>
      <c r="Z17" s="15">
        <f t="shared" si="10"/>
        <v>1215730.5498718913</v>
      </c>
      <c r="AA17" s="15">
        <f t="shared" si="11"/>
        <v>0</v>
      </c>
      <c r="AB17" s="15">
        <f t="shared" si="4"/>
        <v>0</v>
      </c>
      <c r="AC17" s="15">
        <f t="shared" si="4"/>
        <v>0</v>
      </c>
      <c r="AD17" s="22">
        <f t="shared" si="12"/>
        <v>0</v>
      </c>
    </row>
    <row r="18" spans="1:30" x14ac:dyDescent="0.35">
      <c r="A18" s="36" t="s">
        <v>194</v>
      </c>
      <c r="B18" s="37">
        <v>34</v>
      </c>
      <c r="C18" s="36" t="s">
        <v>169</v>
      </c>
      <c r="D18" s="36" t="s">
        <v>91</v>
      </c>
      <c r="E18" s="36" t="s">
        <v>167</v>
      </c>
      <c r="F18" s="36" t="s">
        <v>170</v>
      </c>
      <c r="G18" s="38">
        <v>4077101</v>
      </c>
      <c r="H18" s="38">
        <v>3261681</v>
      </c>
      <c r="I18" s="39">
        <v>0.80000004905446298</v>
      </c>
      <c r="J18" s="40">
        <f t="shared" si="1"/>
        <v>-3.7962247937120379E-2</v>
      </c>
      <c r="K18" s="41">
        <f t="shared" si="2"/>
        <v>-123820.74281379473</v>
      </c>
      <c r="M18" s="2">
        <v>29</v>
      </c>
      <c r="N18" s="6" t="s">
        <v>148</v>
      </c>
      <c r="O18" s="15">
        <f t="shared" si="3"/>
        <v>1492515</v>
      </c>
      <c r="P18" s="15">
        <f t="shared" si="3"/>
        <v>0</v>
      </c>
      <c r="Q18" s="15">
        <f t="shared" si="3"/>
        <v>0</v>
      </c>
      <c r="R18" s="22">
        <f t="shared" si="5"/>
        <v>1492515</v>
      </c>
      <c r="S18" s="2">
        <v>48</v>
      </c>
      <c r="T18" s="22">
        <f t="shared" si="6"/>
        <v>31094.0625</v>
      </c>
      <c r="U18" s="15">
        <f t="shared" si="7"/>
        <v>7688190.5759557635</v>
      </c>
      <c r="V18" s="22">
        <f t="shared" si="8"/>
        <v>0</v>
      </c>
      <c r="W18" s="7">
        <f t="shared" si="9"/>
        <v>0</v>
      </c>
      <c r="X18" s="15">
        <f t="shared" si="10"/>
        <v>1106368.9101110934</v>
      </c>
      <c r="Y18" s="15">
        <f t="shared" si="10"/>
        <v>0</v>
      </c>
      <c r="Z18" s="15">
        <f t="shared" si="10"/>
        <v>0</v>
      </c>
      <c r="AA18" s="15">
        <f t="shared" si="11"/>
        <v>0</v>
      </c>
      <c r="AB18" s="15">
        <f t="shared" si="4"/>
        <v>0</v>
      </c>
      <c r="AC18" s="15">
        <f t="shared" si="4"/>
        <v>0</v>
      </c>
      <c r="AD18" s="22">
        <f t="shared" si="12"/>
        <v>0</v>
      </c>
    </row>
    <row r="19" spans="1:30" x14ac:dyDescent="0.35">
      <c r="A19" s="36" t="s">
        <v>194</v>
      </c>
      <c r="B19" s="37">
        <v>8</v>
      </c>
      <c r="C19" s="36" t="s">
        <v>171</v>
      </c>
      <c r="D19" s="36" t="s">
        <v>172</v>
      </c>
      <c r="E19" s="36" t="s">
        <v>173</v>
      </c>
      <c r="F19" s="36" t="s">
        <v>173</v>
      </c>
      <c r="G19" s="38">
        <v>323430</v>
      </c>
      <c r="H19" s="38">
        <v>323430</v>
      </c>
      <c r="I19" s="39">
        <v>1</v>
      </c>
      <c r="J19" s="40">
        <f t="shared" si="1"/>
        <v>0</v>
      </c>
      <c r="K19" s="41">
        <f t="shared" si="2"/>
        <v>0</v>
      </c>
      <c r="M19" s="2">
        <v>31</v>
      </c>
      <c r="N19" s="6" t="s">
        <v>149</v>
      </c>
      <c r="O19" s="15">
        <f t="shared" si="3"/>
        <v>517351.08337425633</v>
      </c>
      <c r="P19" s="15">
        <f t="shared" si="3"/>
        <v>4026492.0342429797</v>
      </c>
      <c r="Q19" s="15">
        <f t="shared" si="3"/>
        <v>29362693.882382762</v>
      </c>
      <c r="R19" s="22">
        <f t="shared" si="5"/>
        <v>33906537</v>
      </c>
      <c r="S19" s="2">
        <v>76</v>
      </c>
      <c r="T19" s="22">
        <f t="shared" si="6"/>
        <v>446138.64473684208</v>
      </c>
      <c r="U19" s="15">
        <f t="shared" si="7"/>
        <v>12172968.411929959</v>
      </c>
      <c r="V19" s="22">
        <f t="shared" si="8"/>
        <v>21733568.588070042</v>
      </c>
      <c r="W19" s="7">
        <f t="shared" si="9"/>
        <v>-0.64098461568251697</v>
      </c>
      <c r="X19" s="15">
        <f t="shared" si="10"/>
        <v>449921.6576950528</v>
      </c>
      <c r="Y19" s="15">
        <f t="shared" si="10"/>
        <v>3821776.7872673422</v>
      </c>
      <c r="Z19" s="15">
        <f t="shared" si="10"/>
        <v>26798874.161742616</v>
      </c>
      <c r="AA19" s="15">
        <f t="shared" si="11"/>
        <v>-288392.86084490438</v>
      </c>
      <c r="AB19" s="15">
        <f t="shared" si="11"/>
        <v>-2449700.1252109217</v>
      </c>
      <c r="AC19" s="15">
        <f t="shared" si="11"/>
        <v>-17177666.055288725</v>
      </c>
      <c r="AD19" s="22">
        <f t="shared" si="12"/>
        <v>-19915759.04134455</v>
      </c>
    </row>
    <row r="20" spans="1:30" x14ac:dyDescent="0.35">
      <c r="A20" s="36" t="s">
        <v>194</v>
      </c>
      <c r="B20" s="37">
        <v>6</v>
      </c>
      <c r="C20" s="36" t="s">
        <v>270</v>
      </c>
      <c r="D20" s="36" t="s">
        <v>8</v>
      </c>
      <c r="E20" s="36" t="s">
        <v>8</v>
      </c>
      <c r="F20" s="36" t="s">
        <v>271</v>
      </c>
      <c r="G20" s="38">
        <v>-6519.1157153833456</v>
      </c>
      <c r="H20" s="41">
        <f t="shared" ref="H20:H58" si="13">+I20*G20</f>
        <v>-6519.1157153833456</v>
      </c>
      <c r="I20" s="39">
        <v>1</v>
      </c>
      <c r="J20" s="40">
        <f t="shared" si="1"/>
        <v>0</v>
      </c>
      <c r="K20" s="41">
        <f t="shared" si="2"/>
        <v>0</v>
      </c>
      <c r="M20" s="2">
        <v>32</v>
      </c>
      <c r="N20" s="6" t="s">
        <v>150</v>
      </c>
      <c r="O20" s="15">
        <f t="shared" si="3"/>
        <v>1966282.6185959424</v>
      </c>
      <c r="P20" s="15">
        <f t="shared" si="3"/>
        <v>9187309.060741704</v>
      </c>
      <c r="Q20" s="15">
        <f t="shared" si="3"/>
        <v>21240131.320662353</v>
      </c>
      <c r="R20" s="22">
        <f t="shared" si="5"/>
        <v>32393723</v>
      </c>
      <c r="S20" s="2">
        <v>62</v>
      </c>
      <c r="T20" s="22">
        <f t="shared" si="6"/>
        <v>522479.40322580643</v>
      </c>
      <c r="U20" s="15">
        <f t="shared" si="7"/>
        <v>9930579.4939428624</v>
      </c>
      <c r="V20" s="22">
        <f t="shared" si="8"/>
        <v>22463143.506057136</v>
      </c>
      <c r="W20" s="7">
        <f t="shared" si="9"/>
        <v>-0.69344124187445622</v>
      </c>
      <c r="X20" s="15">
        <f t="shared" si="10"/>
        <v>1502602.0453511551</v>
      </c>
      <c r="Y20" s="15">
        <f t="shared" si="10"/>
        <v>8491287.0985416677</v>
      </c>
      <c r="Z20" s="15">
        <f t="shared" si="10"/>
        <v>19941644.502684984</v>
      </c>
      <c r="AA20" s="15">
        <f t="shared" si="11"/>
        <v>-1041966.2283714029</v>
      </c>
      <c r="AB20" s="15">
        <f t="shared" si="11"/>
        <v>-5888208.6707252823</v>
      </c>
      <c r="AC20" s="15">
        <f t="shared" si="11"/>
        <v>-13828358.728960799</v>
      </c>
      <c r="AD20" s="22">
        <f t="shared" si="12"/>
        <v>-20758533.628057484</v>
      </c>
    </row>
    <row r="21" spans="1:30" x14ac:dyDescent="0.35">
      <c r="A21" s="36" t="s">
        <v>194</v>
      </c>
      <c r="B21" s="37">
        <v>6</v>
      </c>
      <c r="C21" s="36" t="s">
        <v>272</v>
      </c>
      <c r="D21" s="36" t="s">
        <v>8</v>
      </c>
      <c r="E21" s="36" t="s">
        <v>8</v>
      </c>
      <c r="F21" s="36" t="s">
        <v>273</v>
      </c>
      <c r="G21" s="38">
        <v>-14725.238050287209</v>
      </c>
      <c r="H21" s="41">
        <f t="shared" si="13"/>
        <v>-14725.238050287209</v>
      </c>
      <c r="I21" s="39">
        <v>1</v>
      </c>
      <c r="J21" s="40">
        <f t="shared" si="1"/>
        <v>0</v>
      </c>
      <c r="K21" s="41">
        <f t="shared" si="2"/>
        <v>0</v>
      </c>
      <c r="M21" s="2">
        <v>33</v>
      </c>
      <c r="N21" s="6" t="s">
        <v>151</v>
      </c>
      <c r="O21" s="15">
        <f t="shared" si="3"/>
        <v>0</v>
      </c>
      <c r="P21" s="15">
        <f t="shared" si="3"/>
        <v>0</v>
      </c>
      <c r="Q21" s="15">
        <f t="shared" si="3"/>
        <v>4079918</v>
      </c>
      <c r="R21" s="22">
        <f t="shared" si="5"/>
        <v>4079918</v>
      </c>
      <c r="S21" s="2">
        <v>251</v>
      </c>
      <c r="T21" s="22">
        <f t="shared" si="6"/>
        <v>16254.653386454183</v>
      </c>
      <c r="U21" s="15">
        <f t="shared" si="7"/>
        <v>40202829.886768684</v>
      </c>
      <c r="V21" s="22">
        <f t="shared" si="8"/>
        <v>0</v>
      </c>
      <c r="W21" s="7">
        <f t="shared" si="9"/>
        <v>0</v>
      </c>
      <c r="X21" s="15">
        <f t="shared" si="10"/>
        <v>0</v>
      </c>
      <c r="Y21" s="15">
        <f t="shared" si="10"/>
        <v>0</v>
      </c>
      <c r="Z21" s="15">
        <f t="shared" si="10"/>
        <v>3529129.0594553957</v>
      </c>
      <c r="AA21" s="15">
        <f t="shared" si="11"/>
        <v>0</v>
      </c>
      <c r="AB21" s="15">
        <f t="shared" si="11"/>
        <v>0</v>
      </c>
      <c r="AC21" s="15">
        <f t="shared" si="11"/>
        <v>0</v>
      </c>
      <c r="AD21" s="22">
        <f t="shared" si="12"/>
        <v>0</v>
      </c>
    </row>
    <row r="22" spans="1:30" x14ac:dyDescent="0.35">
      <c r="A22" s="36" t="s">
        <v>194</v>
      </c>
      <c r="B22" s="37">
        <v>6</v>
      </c>
      <c r="C22" s="36" t="s">
        <v>274</v>
      </c>
      <c r="D22" s="36" t="s">
        <v>8</v>
      </c>
      <c r="E22" s="36" t="s">
        <v>8</v>
      </c>
      <c r="F22" s="36" t="s">
        <v>275</v>
      </c>
      <c r="G22" s="38">
        <v>615428.47640471219</v>
      </c>
      <c r="H22" s="41">
        <f t="shared" si="13"/>
        <v>615428.47640471219</v>
      </c>
      <c r="I22" s="39">
        <v>1</v>
      </c>
      <c r="J22" s="40">
        <f t="shared" si="1"/>
        <v>0</v>
      </c>
      <c r="K22" s="41">
        <f t="shared" si="2"/>
        <v>0</v>
      </c>
      <c r="M22" s="2">
        <v>34</v>
      </c>
      <c r="N22" s="6" t="s">
        <v>152</v>
      </c>
      <c r="O22" s="15">
        <f t="shared" si="3"/>
        <v>0</v>
      </c>
      <c r="P22" s="15">
        <f t="shared" si="3"/>
        <v>16649101</v>
      </c>
      <c r="Q22" s="15">
        <f t="shared" si="3"/>
        <v>0</v>
      </c>
      <c r="R22" s="22">
        <f t="shared" si="5"/>
        <v>16649101</v>
      </c>
      <c r="S22" s="2">
        <v>100</v>
      </c>
      <c r="T22" s="22">
        <f t="shared" si="6"/>
        <v>166491.01</v>
      </c>
      <c r="U22" s="15">
        <f t="shared" si="7"/>
        <v>16017063.699907841</v>
      </c>
      <c r="V22" s="22">
        <f t="shared" si="8"/>
        <v>632037.30009215884</v>
      </c>
      <c r="W22" s="7">
        <f t="shared" si="9"/>
        <v>-3.7962247937120379E-2</v>
      </c>
      <c r="X22" s="15">
        <f t="shared" si="10"/>
        <v>0</v>
      </c>
      <c r="Y22" s="15">
        <f t="shared" si="10"/>
        <v>13319281</v>
      </c>
      <c r="Z22" s="15">
        <f t="shared" si="10"/>
        <v>0</v>
      </c>
      <c r="AA22" s="15">
        <f t="shared" si="11"/>
        <v>0</v>
      </c>
      <c r="AB22" s="15">
        <f t="shared" si="11"/>
        <v>-505629.84766617668</v>
      </c>
      <c r="AC22" s="15">
        <f t="shared" si="11"/>
        <v>0</v>
      </c>
      <c r="AD22" s="22">
        <f t="shared" si="12"/>
        <v>-505629.84766617668</v>
      </c>
    </row>
    <row r="23" spans="1:30" x14ac:dyDescent="0.35">
      <c r="A23" s="36" t="s">
        <v>194</v>
      </c>
      <c r="B23" s="37">
        <v>6</v>
      </c>
      <c r="C23" s="36" t="s">
        <v>253</v>
      </c>
      <c r="D23" s="36" t="s">
        <v>8</v>
      </c>
      <c r="E23" s="36" t="s">
        <v>8</v>
      </c>
      <c r="F23" s="36" t="s">
        <v>254</v>
      </c>
      <c r="G23" s="38">
        <v>17381.071678031392</v>
      </c>
      <c r="H23" s="41">
        <f t="shared" si="13"/>
        <v>17381.071678031392</v>
      </c>
      <c r="I23" s="39">
        <v>1</v>
      </c>
      <c r="J23" s="40">
        <f t="shared" si="1"/>
        <v>0</v>
      </c>
      <c r="K23" s="41">
        <f t="shared" si="2"/>
        <v>0</v>
      </c>
      <c r="M23" s="2">
        <v>35</v>
      </c>
      <c r="N23" s="6" t="s">
        <v>153</v>
      </c>
      <c r="O23" s="15">
        <f t="shared" si="3"/>
        <v>0</v>
      </c>
      <c r="P23" s="15">
        <f t="shared" si="3"/>
        <v>0</v>
      </c>
      <c r="Q23" s="15">
        <f t="shared" si="3"/>
        <v>0</v>
      </c>
      <c r="R23" s="22">
        <f t="shared" si="5"/>
        <v>0</v>
      </c>
      <c r="S23" s="2">
        <v>11</v>
      </c>
      <c r="T23" s="22" t="str">
        <f t="shared" si="6"/>
        <v/>
      </c>
      <c r="U23" s="15" t="str">
        <f t="shared" si="7"/>
        <v/>
      </c>
      <c r="V23" s="22">
        <f t="shared" si="8"/>
        <v>0</v>
      </c>
      <c r="W23" s="7">
        <f t="shared" si="9"/>
        <v>0</v>
      </c>
      <c r="X23" s="15">
        <f t="shared" si="10"/>
        <v>0</v>
      </c>
      <c r="Y23" s="15">
        <f t="shared" si="10"/>
        <v>0</v>
      </c>
      <c r="Z23" s="15">
        <f t="shared" si="10"/>
        <v>0</v>
      </c>
      <c r="AA23" s="15">
        <f t="shared" si="11"/>
        <v>0</v>
      </c>
      <c r="AB23" s="15">
        <f t="shared" si="11"/>
        <v>0</v>
      </c>
      <c r="AC23" s="15">
        <f t="shared" si="11"/>
        <v>0</v>
      </c>
      <c r="AD23" s="22">
        <f t="shared" si="12"/>
        <v>0</v>
      </c>
    </row>
    <row r="24" spans="1:30" x14ac:dyDescent="0.35">
      <c r="A24" s="36" t="s">
        <v>194</v>
      </c>
      <c r="B24" s="37">
        <v>6</v>
      </c>
      <c r="C24" s="36" t="s">
        <v>276</v>
      </c>
      <c r="D24" s="36" t="s">
        <v>8</v>
      </c>
      <c r="E24" s="36" t="s">
        <v>8</v>
      </c>
      <c r="F24" s="36" t="s">
        <v>277</v>
      </c>
      <c r="G24" s="38">
        <v>138376.07734491298</v>
      </c>
      <c r="H24" s="41">
        <f t="shared" si="13"/>
        <v>0</v>
      </c>
      <c r="I24" s="39">
        <v>0</v>
      </c>
      <c r="J24" s="40">
        <f t="shared" si="1"/>
        <v>0</v>
      </c>
      <c r="K24" s="41">
        <f t="shared" si="2"/>
        <v>0</v>
      </c>
      <c r="M24" s="2">
        <v>36</v>
      </c>
      <c r="N24" s="6" t="s">
        <v>154</v>
      </c>
      <c r="O24" s="15">
        <f t="shared" si="3"/>
        <v>43567565</v>
      </c>
      <c r="P24" s="15">
        <f t="shared" si="3"/>
        <v>0</v>
      </c>
      <c r="Q24" s="15">
        <f t="shared" si="3"/>
        <v>0</v>
      </c>
      <c r="R24" s="22">
        <f t="shared" si="5"/>
        <v>43567565</v>
      </c>
      <c r="S24" s="2">
        <v>86</v>
      </c>
      <c r="T24" s="22">
        <f t="shared" si="6"/>
        <v>506599.59302325582</v>
      </c>
      <c r="U24" s="15">
        <f t="shared" si="7"/>
        <v>13774674.781920744</v>
      </c>
      <c r="V24" s="22">
        <f t="shared" si="8"/>
        <v>29792890.218079254</v>
      </c>
      <c r="W24" s="7">
        <f t="shared" si="9"/>
        <v>-0.68383188773756931</v>
      </c>
      <c r="X24" s="15">
        <f t="shared" si="10"/>
        <v>32653085.479238376</v>
      </c>
      <c r="Y24" s="15">
        <f t="shared" si="10"/>
        <v>0</v>
      </c>
      <c r="Z24" s="15">
        <f t="shared" si="10"/>
        <v>0</v>
      </c>
      <c r="AA24" s="15">
        <f t="shared" si="11"/>
        <v>-22329221.083723791</v>
      </c>
      <c r="AB24" s="15">
        <f t="shared" si="11"/>
        <v>0</v>
      </c>
      <c r="AC24" s="15">
        <f t="shared" si="11"/>
        <v>0</v>
      </c>
      <c r="AD24" s="22">
        <f t="shared" si="12"/>
        <v>-22329221.083723791</v>
      </c>
    </row>
    <row r="25" spans="1:30" x14ac:dyDescent="0.35">
      <c r="A25" s="36" t="s">
        <v>194</v>
      </c>
      <c r="B25" s="37">
        <v>6</v>
      </c>
      <c r="C25" s="36" t="s">
        <v>278</v>
      </c>
      <c r="D25" s="36" t="s">
        <v>8</v>
      </c>
      <c r="E25" s="36" t="s">
        <v>8</v>
      </c>
      <c r="F25" s="36" t="s">
        <v>279</v>
      </c>
      <c r="G25" s="38">
        <v>139235.49765604024</v>
      </c>
      <c r="H25" s="41">
        <f t="shared" si="13"/>
        <v>0</v>
      </c>
      <c r="I25" s="39">
        <v>0</v>
      </c>
      <c r="J25" s="40">
        <f t="shared" si="1"/>
        <v>0</v>
      </c>
      <c r="K25" s="41">
        <f t="shared" si="2"/>
        <v>0</v>
      </c>
      <c r="M25" s="2">
        <v>39</v>
      </c>
      <c r="N25" s="6" t="s">
        <v>155</v>
      </c>
      <c r="O25" s="15">
        <f t="shared" si="3"/>
        <v>0</v>
      </c>
      <c r="P25" s="15">
        <f t="shared" si="3"/>
        <v>0</v>
      </c>
      <c r="Q25" s="15">
        <f t="shared" si="3"/>
        <v>0</v>
      </c>
      <c r="R25" s="22">
        <f t="shared" si="5"/>
        <v>0</v>
      </c>
      <c r="S25" s="2">
        <v>43</v>
      </c>
      <c r="T25" s="22" t="str">
        <f t="shared" si="6"/>
        <v/>
      </c>
      <c r="U25" s="15" t="str">
        <f t="shared" si="7"/>
        <v/>
      </c>
      <c r="V25" s="22">
        <f t="shared" si="8"/>
        <v>0</v>
      </c>
      <c r="W25" s="7">
        <f t="shared" si="9"/>
        <v>0</v>
      </c>
      <c r="X25" s="15">
        <f t="shared" si="10"/>
        <v>0</v>
      </c>
      <c r="Y25" s="15">
        <f t="shared" si="10"/>
        <v>0</v>
      </c>
      <c r="Z25" s="15">
        <f t="shared" si="10"/>
        <v>0</v>
      </c>
      <c r="AA25" s="15">
        <f t="shared" si="11"/>
        <v>0</v>
      </c>
      <c r="AB25" s="15">
        <f t="shared" si="11"/>
        <v>0</v>
      </c>
      <c r="AC25" s="15">
        <f t="shared" si="11"/>
        <v>0</v>
      </c>
      <c r="AD25" s="22">
        <f t="shared" si="12"/>
        <v>0</v>
      </c>
    </row>
    <row r="26" spans="1:30" x14ac:dyDescent="0.35">
      <c r="A26" s="36" t="s">
        <v>194</v>
      </c>
      <c r="B26" s="37">
        <v>6</v>
      </c>
      <c r="C26" s="36" t="s">
        <v>280</v>
      </c>
      <c r="D26" s="36" t="s">
        <v>8</v>
      </c>
      <c r="E26" s="36" t="s">
        <v>8</v>
      </c>
      <c r="F26" s="36" t="s">
        <v>281</v>
      </c>
      <c r="G26" s="38">
        <v>545455.70504071168</v>
      </c>
      <c r="H26" s="41">
        <f t="shared" si="13"/>
        <v>0</v>
      </c>
      <c r="I26" s="39">
        <v>0</v>
      </c>
      <c r="J26" s="40">
        <f t="shared" si="1"/>
        <v>0</v>
      </c>
      <c r="K26" s="41">
        <f t="shared" si="2"/>
        <v>0</v>
      </c>
      <c r="M26" s="2">
        <v>40</v>
      </c>
      <c r="N26" s="6" t="s">
        <v>156</v>
      </c>
      <c r="O26" s="15">
        <f t="shared" si="3"/>
        <v>0</v>
      </c>
      <c r="P26" s="15">
        <f t="shared" si="3"/>
        <v>0</v>
      </c>
      <c r="Q26" s="15">
        <f t="shared" si="3"/>
        <v>0</v>
      </c>
      <c r="R26" s="22">
        <f t="shared" si="5"/>
        <v>0</v>
      </c>
      <c r="S26" s="2">
        <v>131</v>
      </c>
      <c r="T26" s="22" t="str">
        <f t="shared" si="6"/>
        <v/>
      </c>
      <c r="U26" s="15" t="str">
        <f t="shared" si="7"/>
        <v/>
      </c>
      <c r="V26" s="22">
        <f t="shared" si="8"/>
        <v>0</v>
      </c>
      <c r="W26" s="7">
        <f t="shared" si="9"/>
        <v>0</v>
      </c>
      <c r="X26" s="15">
        <f t="shared" si="10"/>
        <v>0</v>
      </c>
      <c r="Y26" s="15">
        <f t="shared" si="10"/>
        <v>0</v>
      </c>
      <c r="Z26" s="15">
        <f t="shared" si="10"/>
        <v>0</v>
      </c>
      <c r="AA26" s="15">
        <f t="shared" si="11"/>
        <v>0</v>
      </c>
      <c r="AB26" s="15">
        <f t="shared" si="11"/>
        <v>0</v>
      </c>
      <c r="AC26" s="15">
        <f t="shared" si="11"/>
        <v>0</v>
      </c>
      <c r="AD26" s="22">
        <f t="shared" si="12"/>
        <v>0</v>
      </c>
    </row>
    <row r="27" spans="1:30" x14ac:dyDescent="0.35">
      <c r="A27" s="36" t="s">
        <v>194</v>
      </c>
      <c r="B27" s="37">
        <v>6</v>
      </c>
      <c r="C27" s="36" t="s">
        <v>282</v>
      </c>
      <c r="D27" s="36" t="s">
        <v>8</v>
      </c>
      <c r="E27" s="36" t="s">
        <v>8</v>
      </c>
      <c r="F27" s="36" t="s">
        <v>283</v>
      </c>
      <c r="G27" s="38">
        <v>120115.54272515503</v>
      </c>
      <c r="H27" s="41">
        <f t="shared" si="13"/>
        <v>0</v>
      </c>
      <c r="I27" s="39">
        <v>0</v>
      </c>
      <c r="J27" s="40">
        <f t="shared" si="1"/>
        <v>0</v>
      </c>
      <c r="K27" s="41">
        <f t="shared" si="2"/>
        <v>0</v>
      </c>
      <c r="M27" s="47" t="s">
        <v>157</v>
      </c>
      <c r="N27" s="47"/>
      <c r="O27" s="22">
        <f>+SUM(O3:O26)</f>
        <v>205495420.62056002</v>
      </c>
      <c r="P27" s="22">
        <f t="shared" ref="P27:R27" si="14">+SUM(P3:P26)</f>
        <v>101685476.630803</v>
      </c>
      <c r="Q27" s="22">
        <f t="shared" si="14"/>
        <v>119645881.96304809</v>
      </c>
      <c r="R27" s="22">
        <f t="shared" si="14"/>
        <v>426826779.21441114</v>
      </c>
      <c r="S27" s="12">
        <v>5382</v>
      </c>
      <c r="T27" s="22">
        <f t="shared" si="6"/>
        <v>79306.350652993526</v>
      </c>
      <c r="U27" s="22"/>
      <c r="V27" s="22">
        <f>+SUM(V3:V26)</f>
        <v>74621639.612298593</v>
      </c>
      <c r="W27" s="7">
        <f>+-IF(R27=0,0,V27/R27)</f>
        <v>-0.17482886090146968</v>
      </c>
      <c r="X27" s="22">
        <f>+SUM(X3:X26)</f>
        <v>147212226.96732128</v>
      </c>
      <c r="Y27" s="22">
        <f t="shared" ref="Y27" si="15">+SUM(Y3:Y26)</f>
        <v>69571095.696714014</v>
      </c>
      <c r="Z27" s="22">
        <f t="shared" ref="Z27" si="16">+SUM(Z3:Z26)</f>
        <v>95764875.405895218</v>
      </c>
      <c r="AA27" s="22">
        <f>+SUM(AA3:AA26)</f>
        <v>-23659580.172940098</v>
      </c>
      <c r="AB27" s="22">
        <f t="shared" ref="AB27:AD27" si="17">+SUM(AB3:AB26)</f>
        <v>-8843538.6436023805</v>
      </c>
      <c r="AC27" s="22">
        <f t="shared" si="17"/>
        <v>-31006024.784249522</v>
      </c>
      <c r="AD27" s="22">
        <f t="shared" si="17"/>
        <v>-63509143.600791998</v>
      </c>
    </row>
    <row r="28" spans="1:30" x14ac:dyDescent="0.35">
      <c r="A28" s="36" t="s">
        <v>194</v>
      </c>
      <c r="B28" s="37">
        <v>6</v>
      </c>
      <c r="C28" s="36" t="s">
        <v>284</v>
      </c>
      <c r="D28" s="36" t="s">
        <v>8</v>
      </c>
      <c r="E28" s="36" t="s">
        <v>8</v>
      </c>
      <c r="F28" s="36" t="s">
        <v>285</v>
      </c>
      <c r="G28" s="38">
        <v>2626253.6229004036</v>
      </c>
      <c r="H28" s="41">
        <f t="shared" si="13"/>
        <v>0</v>
      </c>
      <c r="I28" s="39">
        <v>0</v>
      </c>
      <c r="J28" s="40">
        <f t="shared" si="1"/>
        <v>0</v>
      </c>
      <c r="K28" s="41">
        <f t="shared" si="2"/>
        <v>0</v>
      </c>
    </row>
    <row r="29" spans="1:30" x14ac:dyDescent="0.35">
      <c r="A29" s="36" t="s">
        <v>194</v>
      </c>
      <c r="B29" s="37">
        <v>6</v>
      </c>
      <c r="C29" s="36" t="s">
        <v>286</v>
      </c>
      <c r="D29" s="36" t="s">
        <v>8</v>
      </c>
      <c r="E29" s="36" t="s">
        <v>8</v>
      </c>
      <c r="F29" s="36" t="s">
        <v>287</v>
      </c>
      <c r="G29" s="38">
        <v>628537.64676055987</v>
      </c>
      <c r="H29" s="41">
        <f t="shared" si="13"/>
        <v>0</v>
      </c>
      <c r="I29" s="39">
        <v>0</v>
      </c>
      <c r="J29" s="40">
        <f t="shared" si="1"/>
        <v>0</v>
      </c>
      <c r="K29" s="41">
        <f t="shared" si="2"/>
        <v>0</v>
      </c>
      <c r="S29" s="1" t="s">
        <v>233</v>
      </c>
      <c r="T29" s="19">
        <f>+AVERAGE(T3:T26)*1.2</f>
        <v>160170.63699907842</v>
      </c>
      <c r="AA29" s="35">
        <f>+AA27/1000000</f>
        <v>-23.659580172940096</v>
      </c>
      <c r="AB29" s="35">
        <f t="shared" ref="AB29:AC29" si="18">+AB27/1000000</f>
        <v>-8.8435386436023808</v>
      </c>
      <c r="AC29" s="35">
        <f t="shared" si="18"/>
        <v>-31.006024784249522</v>
      </c>
    </row>
    <row r="30" spans="1:30" x14ac:dyDescent="0.35">
      <c r="A30" s="36" t="s">
        <v>194</v>
      </c>
      <c r="B30" s="37">
        <v>6</v>
      </c>
      <c r="C30" s="36" t="s">
        <v>255</v>
      </c>
      <c r="D30" s="36" t="s">
        <v>8</v>
      </c>
      <c r="E30" s="36" t="s">
        <v>8</v>
      </c>
      <c r="F30" s="36" t="s">
        <v>256</v>
      </c>
      <c r="G30" s="38">
        <v>691680.04761430109</v>
      </c>
      <c r="H30" s="41">
        <f t="shared" si="13"/>
        <v>0</v>
      </c>
      <c r="I30" s="39">
        <v>0</v>
      </c>
      <c r="J30" s="40">
        <f t="shared" si="1"/>
        <v>0</v>
      </c>
      <c r="K30" s="41">
        <f t="shared" si="2"/>
        <v>0</v>
      </c>
    </row>
    <row r="31" spans="1:30" x14ac:dyDescent="0.35">
      <c r="A31" s="36" t="s">
        <v>194</v>
      </c>
      <c r="B31" s="37">
        <v>6</v>
      </c>
      <c r="C31" s="36" t="s">
        <v>257</v>
      </c>
      <c r="D31" s="36" t="s">
        <v>8</v>
      </c>
      <c r="E31" s="36" t="s">
        <v>8</v>
      </c>
      <c r="F31" s="36" t="s">
        <v>258</v>
      </c>
      <c r="G31" s="38">
        <v>13559759.352920238</v>
      </c>
      <c r="H31" s="41">
        <f t="shared" si="13"/>
        <v>0</v>
      </c>
      <c r="I31" s="39">
        <v>0</v>
      </c>
      <c r="J31" s="40">
        <f t="shared" si="1"/>
        <v>0</v>
      </c>
      <c r="K31" s="41">
        <f t="shared" si="2"/>
        <v>0</v>
      </c>
      <c r="S31" s="1" t="s">
        <v>234</v>
      </c>
      <c r="T31" s="19">
        <v>83511</v>
      </c>
    </row>
    <row r="32" spans="1:30" x14ac:dyDescent="0.35">
      <c r="A32" s="36" t="s">
        <v>194</v>
      </c>
      <c r="B32" s="37">
        <v>6</v>
      </c>
      <c r="C32" s="36" t="s">
        <v>288</v>
      </c>
      <c r="D32" s="36" t="s">
        <v>8</v>
      </c>
      <c r="E32" s="36" t="s">
        <v>8</v>
      </c>
      <c r="F32" s="36" t="s">
        <v>289</v>
      </c>
      <c r="G32" s="38">
        <v>3276661.1222481723</v>
      </c>
      <c r="H32" s="41">
        <f t="shared" si="13"/>
        <v>0</v>
      </c>
      <c r="I32" s="39">
        <v>0</v>
      </c>
      <c r="J32" s="40">
        <f t="shared" si="1"/>
        <v>0</v>
      </c>
      <c r="K32" s="41">
        <f t="shared" si="2"/>
        <v>0</v>
      </c>
    </row>
    <row r="33" spans="1:20" x14ac:dyDescent="0.35">
      <c r="A33" s="36" t="s">
        <v>194</v>
      </c>
      <c r="B33" s="37">
        <v>6</v>
      </c>
      <c r="C33" s="36" t="s">
        <v>290</v>
      </c>
      <c r="D33" s="36" t="s">
        <v>8</v>
      </c>
      <c r="E33" s="36" t="s">
        <v>8</v>
      </c>
      <c r="F33" s="36" t="s">
        <v>291</v>
      </c>
      <c r="G33" s="38">
        <v>10924774.863702327</v>
      </c>
      <c r="H33" s="41">
        <f t="shared" si="13"/>
        <v>10924774.831568936</v>
      </c>
      <c r="I33" s="39">
        <v>0.99999999705866782</v>
      </c>
      <c r="J33" s="40">
        <f t="shared" si="1"/>
        <v>0</v>
      </c>
      <c r="K33" s="41">
        <f t="shared" si="2"/>
        <v>0</v>
      </c>
      <c r="T33" s="32">
        <f>+T29/0.2</f>
        <v>800853.18499539199</v>
      </c>
    </row>
    <row r="34" spans="1:20" x14ac:dyDescent="0.35">
      <c r="A34" s="36" t="s">
        <v>194</v>
      </c>
      <c r="B34" s="37">
        <v>6</v>
      </c>
      <c r="C34" s="36" t="s">
        <v>292</v>
      </c>
      <c r="D34" s="36" t="s">
        <v>8</v>
      </c>
      <c r="E34" s="36" t="s">
        <v>8</v>
      </c>
      <c r="F34" s="36" t="s">
        <v>293</v>
      </c>
      <c r="G34" s="38">
        <v>41938.13593450802</v>
      </c>
      <c r="H34" s="41">
        <f t="shared" si="13"/>
        <v>41938.13593450802</v>
      </c>
      <c r="I34" s="39">
        <v>1</v>
      </c>
      <c r="J34" s="40">
        <f t="shared" si="1"/>
        <v>0</v>
      </c>
      <c r="K34" s="41">
        <f t="shared" si="2"/>
        <v>0</v>
      </c>
    </row>
    <row r="35" spans="1:20" x14ac:dyDescent="0.35">
      <c r="A35" s="36" t="s">
        <v>194</v>
      </c>
      <c r="B35" s="37">
        <v>6</v>
      </c>
      <c r="C35" s="36" t="s">
        <v>259</v>
      </c>
      <c r="D35" s="36" t="s">
        <v>8</v>
      </c>
      <c r="E35" s="36" t="s">
        <v>8</v>
      </c>
      <c r="F35" s="36" t="s">
        <v>260</v>
      </c>
      <c r="G35" s="38">
        <v>12392761.583635362</v>
      </c>
      <c r="H35" s="41">
        <f t="shared" si="13"/>
        <v>12392761.576499501</v>
      </c>
      <c r="I35" s="39">
        <v>0.99999999942419127</v>
      </c>
      <c r="J35" s="40">
        <f t="shared" si="1"/>
        <v>0</v>
      </c>
      <c r="K35" s="41">
        <f t="shared" si="2"/>
        <v>0</v>
      </c>
    </row>
    <row r="36" spans="1:20" x14ac:dyDescent="0.35">
      <c r="A36" s="36" t="s">
        <v>194</v>
      </c>
      <c r="B36" s="37">
        <v>6</v>
      </c>
      <c r="C36" s="36" t="s">
        <v>294</v>
      </c>
      <c r="D36" s="36" t="s">
        <v>8</v>
      </c>
      <c r="E36" s="36" t="s">
        <v>8</v>
      </c>
      <c r="F36" s="36" t="s">
        <v>295</v>
      </c>
      <c r="G36" s="38">
        <v>86076.60154623189</v>
      </c>
      <c r="H36" s="41">
        <f t="shared" si="13"/>
        <v>86076.60154623189</v>
      </c>
      <c r="I36" s="39">
        <v>1</v>
      </c>
      <c r="J36" s="40">
        <f t="shared" si="1"/>
        <v>0</v>
      </c>
      <c r="K36" s="41">
        <f t="shared" si="2"/>
        <v>0</v>
      </c>
    </row>
    <row r="37" spans="1:20" x14ac:dyDescent="0.35">
      <c r="A37" s="36" t="s">
        <v>194</v>
      </c>
      <c r="B37" s="37">
        <v>6</v>
      </c>
      <c r="C37" s="36" t="s">
        <v>296</v>
      </c>
      <c r="D37" s="36" t="s">
        <v>8</v>
      </c>
      <c r="E37" s="36" t="s">
        <v>8</v>
      </c>
      <c r="F37" s="36" t="s">
        <v>297</v>
      </c>
      <c r="G37" s="38">
        <v>81443.228424232802</v>
      </c>
      <c r="H37" s="41">
        <f t="shared" si="13"/>
        <v>81443.260299266185</v>
      </c>
      <c r="I37" s="39">
        <v>1.0000003913773312</v>
      </c>
      <c r="J37" s="40">
        <f t="shared" si="1"/>
        <v>0</v>
      </c>
      <c r="K37" s="41">
        <f t="shared" si="2"/>
        <v>0</v>
      </c>
    </row>
    <row r="38" spans="1:20" x14ac:dyDescent="0.35">
      <c r="A38" s="36" t="s">
        <v>194</v>
      </c>
      <c r="B38" s="37">
        <v>6</v>
      </c>
      <c r="C38" s="36" t="s">
        <v>298</v>
      </c>
      <c r="D38" s="36" t="s">
        <v>8</v>
      </c>
      <c r="E38" s="36" t="s">
        <v>8</v>
      </c>
      <c r="F38" s="36" t="s">
        <v>299</v>
      </c>
      <c r="G38" s="38">
        <v>132559.25791489097</v>
      </c>
      <c r="H38" s="41">
        <f t="shared" si="13"/>
        <v>132559.23078711962</v>
      </c>
      <c r="I38" s="39">
        <v>0.99999979535362693</v>
      </c>
      <c r="J38" s="40">
        <f t="shared" si="1"/>
        <v>0</v>
      </c>
      <c r="K38" s="41">
        <f t="shared" si="2"/>
        <v>0</v>
      </c>
    </row>
    <row r="39" spans="1:20" x14ac:dyDescent="0.35">
      <c r="A39" s="36" t="s">
        <v>194</v>
      </c>
      <c r="B39" s="37">
        <v>6</v>
      </c>
      <c r="C39" s="36" t="s">
        <v>261</v>
      </c>
      <c r="D39" s="36" t="s">
        <v>8</v>
      </c>
      <c r="E39" s="36" t="s">
        <v>8</v>
      </c>
      <c r="F39" s="36" t="s">
        <v>262</v>
      </c>
      <c r="G39" s="38">
        <v>5102856.0099511687</v>
      </c>
      <c r="H39" s="41">
        <f t="shared" si="13"/>
        <v>0</v>
      </c>
      <c r="I39" s="39">
        <v>0</v>
      </c>
      <c r="J39" s="40">
        <f t="shared" si="1"/>
        <v>0</v>
      </c>
      <c r="K39" s="41">
        <f t="shared" si="2"/>
        <v>0</v>
      </c>
    </row>
    <row r="40" spans="1:20" x14ac:dyDescent="0.35">
      <c r="A40" s="36" t="s">
        <v>194</v>
      </c>
      <c r="B40" s="37">
        <v>6</v>
      </c>
      <c r="C40" s="36" t="s">
        <v>219</v>
      </c>
      <c r="D40" s="36" t="s">
        <v>19</v>
      </c>
      <c r="E40" s="36" t="s">
        <v>19</v>
      </c>
      <c r="F40" s="36" t="s">
        <v>263</v>
      </c>
      <c r="G40" s="38">
        <v>16811463.293755289</v>
      </c>
      <c r="H40" s="41">
        <f t="shared" si="13"/>
        <v>15794013.496147158</v>
      </c>
      <c r="I40" s="39">
        <v>0.9394788080115507</v>
      </c>
      <c r="J40" s="40">
        <f t="shared" si="1"/>
        <v>0</v>
      </c>
      <c r="K40" s="41">
        <f t="shared" si="2"/>
        <v>0</v>
      </c>
    </row>
    <row r="41" spans="1:20" x14ac:dyDescent="0.35">
      <c r="A41" s="36" t="s">
        <v>194</v>
      </c>
      <c r="B41" s="37">
        <v>6</v>
      </c>
      <c r="C41" s="36" t="s">
        <v>300</v>
      </c>
      <c r="D41" s="36" t="s">
        <v>19</v>
      </c>
      <c r="E41" s="36" t="s">
        <v>19</v>
      </c>
      <c r="F41" s="36" t="s">
        <v>301</v>
      </c>
      <c r="G41" s="38">
        <v>99270.046202829224</v>
      </c>
      <c r="H41" s="41">
        <f t="shared" si="13"/>
        <v>99270.046418109792</v>
      </c>
      <c r="I41" s="39">
        <v>1.0000000021686357</v>
      </c>
      <c r="J41" s="40">
        <f t="shared" si="1"/>
        <v>0</v>
      </c>
      <c r="K41" s="41">
        <f t="shared" si="2"/>
        <v>0</v>
      </c>
    </row>
    <row r="42" spans="1:20" x14ac:dyDescent="0.35">
      <c r="A42" s="36" t="s">
        <v>194</v>
      </c>
      <c r="B42" s="37">
        <v>6</v>
      </c>
      <c r="C42" s="36" t="s">
        <v>302</v>
      </c>
      <c r="D42" s="36" t="s">
        <v>19</v>
      </c>
      <c r="E42" s="36" t="s">
        <v>19</v>
      </c>
      <c r="F42" s="36" t="s">
        <v>303</v>
      </c>
      <c r="G42" s="38">
        <v>18023.852978741943</v>
      </c>
      <c r="H42" s="41">
        <f t="shared" si="13"/>
        <v>18023.852978741943</v>
      </c>
      <c r="I42" s="39">
        <v>1</v>
      </c>
      <c r="J42" s="40">
        <f t="shared" si="1"/>
        <v>0</v>
      </c>
      <c r="K42" s="41">
        <f t="shared" si="2"/>
        <v>0</v>
      </c>
    </row>
    <row r="43" spans="1:20" x14ac:dyDescent="0.35">
      <c r="A43" s="36" t="s">
        <v>194</v>
      </c>
      <c r="B43" s="37">
        <v>6</v>
      </c>
      <c r="C43" s="36" t="s">
        <v>304</v>
      </c>
      <c r="D43" s="36" t="s">
        <v>19</v>
      </c>
      <c r="E43" s="36" t="s">
        <v>19</v>
      </c>
      <c r="F43" s="36" t="s">
        <v>305</v>
      </c>
      <c r="G43" s="38">
        <v>6520.431392294312</v>
      </c>
      <c r="H43" s="41">
        <f t="shared" si="13"/>
        <v>6520.431392294312</v>
      </c>
      <c r="I43" s="39">
        <v>1</v>
      </c>
      <c r="J43" s="40">
        <f t="shared" si="1"/>
        <v>0</v>
      </c>
      <c r="K43" s="41">
        <f t="shared" si="2"/>
        <v>0</v>
      </c>
    </row>
    <row r="44" spans="1:20" x14ac:dyDescent="0.35">
      <c r="A44" s="36" t="s">
        <v>194</v>
      </c>
      <c r="B44" s="37">
        <v>6</v>
      </c>
      <c r="C44" s="36" t="s">
        <v>264</v>
      </c>
      <c r="D44" s="36" t="s">
        <v>19</v>
      </c>
      <c r="E44" s="36" t="s">
        <v>19</v>
      </c>
      <c r="F44" s="36" t="s">
        <v>265</v>
      </c>
      <c r="G44" s="38">
        <v>2331497.3276509228</v>
      </c>
      <c r="H44" s="41">
        <f t="shared" si="13"/>
        <v>2331497.3206624207</v>
      </c>
      <c r="I44" s="39">
        <v>0.99999999700256914</v>
      </c>
      <c r="J44" s="40">
        <f t="shared" si="1"/>
        <v>0</v>
      </c>
      <c r="K44" s="41">
        <f t="shared" si="2"/>
        <v>0</v>
      </c>
    </row>
    <row r="45" spans="1:20" x14ac:dyDescent="0.35">
      <c r="A45" s="36" t="s">
        <v>194</v>
      </c>
      <c r="B45" s="37">
        <v>6</v>
      </c>
      <c r="C45" s="36" t="s">
        <v>306</v>
      </c>
      <c r="D45" s="36" t="s">
        <v>19</v>
      </c>
      <c r="E45" s="36" t="s">
        <v>19</v>
      </c>
      <c r="F45" s="36" t="s">
        <v>307</v>
      </c>
      <c r="G45" s="38">
        <v>523248.64973250864</v>
      </c>
      <c r="H45" s="41">
        <f t="shared" si="13"/>
        <v>511441.70679088653</v>
      </c>
      <c r="I45" s="39">
        <v>0.97743531120881444</v>
      </c>
      <c r="J45" s="40">
        <f t="shared" si="1"/>
        <v>0</v>
      </c>
      <c r="K45" s="41">
        <f t="shared" si="2"/>
        <v>0</v>
      </c>
    </row>
    <row r="46" spans="1:20" x14ac:dyDescent="0.35">
      <c r="A46" s="36" t="s">
        <v>194</v>
      </c>
      <c r="B46" s="37">
        <v>9</v>
      </c>
      <c r="C46" s="36" t="s">
        <v>221</v>
      </c>
      <c r="D46" s="36" t="s">
        <v>19</v>
      </c>
      <c r="E46" s="36" t="s">
        <v>19</v>
      </c>
      <c r="F46" s="36" t="s">
        <v>220</v>
      </c>
      <c r="G46" s="38">
        <v>109604.97401459706</v>
      </c>
      <c r="H46" s="41">
        <f t="shared" si="13"/>
        <v>91854.661943582105</v>
      </c>
      <c r="I46" s="39">
        <v>0.83805194763650981</v>
      </c>
      <c r="J46" s="40">
        <f t="shared" si="1"/>
        <v>0</v>
      </c>
      <c r="K46" s="41">
        <f t="shared" si="2"/>
        <v>0</v>
      </c>
    </row>
    <row r="47" spans="1:20" x14ac:dyDescent="0.35">
      <c r="A47" s="36" t="s">
        <v>194</v>
      </c>
      <c r="B47" s="37">
        <v>28</v>
      </c>
      <c r="C47" s="36" t="s">
        <v>308</v>
      </c>
      <c r="D47" s="36" t="s">
        <v>8</v>
      </c>
      <c r="E47" s="36" t="s">
        <v>309</v>
      </c>
      <c r="F47" s="36" t="s">
        <v>291</v>
      </c>
      <c r="G47" s="38">
        <v>21747.293713265299</v>
      </c>
      <c r="H47" s="41">
        <f t="shared" si="13"/>
        <v>21747.293713265299</v>
      </c>
      <c r="I47" s="39">
        <v>1</v>
      </c>
      <c r="J47" s="40">
        <f t="shared" si="1"/>
        <v>0</v>
      </c>
      <c r="K47" s="41">
        <f t="shared" si="2"/>
        <v>0</v>
      </c>
    </row>
    <row r="48" spans="1:20" x14ac:dyDescent="0.35">
      <c r="A48" s="36" t="s">
        <v>194</v>
      </c>
      <c r="B48" s="37">
        <v>28</v>
      </c>
      <c r="C48" s="36" t="s">
        <v>222</v>
      </c>
      <c r="D48" s="36" t="s">
        <v>19</v>
      </c>
      <c r="E48" s="36" t="s">
        <v>19</v>
      </c>
      <c r="F48" s="36" t="s">
        <v>310</v>
      </c>
      <c r="G48" s="38">
        <v>477719.17574159108</v>
      </c>
      <c r="H48" s="41">
        <f t="shared" si="13"/>
        <v>469833.16990589886</v>
      </c>
      <c r="I48" s="39">
        <v>0.98349238164147312</v>
      </c>
      <c r="J48" s="40">
        <f t="shared" si="1"/>
        <v>0</v>
      </c>
      <c r="K48" s="41">
        <f t="shared" si="2"/>
        <v>0</v>
      </c>
    </row>
    <row r="49" spans="1:11" x14ac:dyDescent="0.35">
      <c r="A49" s="36" t="s">
        <v>194</v>
      </c>
      <c r="B49" s="37">
        <v>31</v>
      </c>
      <c r="C49" s="36" t="s">
        <v>311</v>
      </c>
      <c r="D49" s="36" t="s">
        <v>8</v>
      </c>
      <c r="E49" s="36" t="s">
        <v>309</v>
      </c>
      <c r="F49" s="36" t="s">
        <v>291</v>
      </c>
      <c r="G49" s="38">
        <v>1267413.6763330435</v>
      </c>
      <c r="H49" s="41">
        <f t="shared" si="13"/>
        <v>1267413.6795583698</v>
      </c>
      <c r="I49" s="39">
        <v>1.0000000025448095</v>
      </c>
      <c r="J49" s="40">
        <f t="shared" si="1"/>
        <v>-0.64098461568251697</v>
      </c>
      <c r="K49" s="41">
        <f t="shared" si="2"/>
        <v>-812392.6703024864</v>
      </c>
    </row>
    <row r="50" spans="1:11" x14ac:dyDescent="0.35">
      <c r="A50" s="36" t="s">
        <v>194</v>
      </c>
      <c r="B50" s="37">
        <v>31</v>
      </c>
      <c r="C50" s="36" t="s">
        <v>312</v>
      </c>
      <c r="D50" s="36" t="s">
        <v>8</v>
      </c>
      <c r="E50" s="36" t="s">
        <v>313</v>
      </c>
      <c r="F50" s="36" t="s">
        <v>293</v>
      </c>
      <c r="G50" s="38">
        <v>10997.641728178347</v>
      </c>
      <c r="H50" s="41">
        <f t="shared" si="13"/>
        <v>10997.641728178347</v>
      </c>
      <c r="I50" s="39">
        <v>1</v>
      </c>
      <c r="J50" s="40">
        <f t="shared" si="1"/>
        <v>-0.64098461568251697</v>
      </c>
      <c r="K50" s="41">
        <f t="shared" si="2"/>
        <v>-7049.3191565504094</v>
      </c>
    </row>
    <row r="51" spans="1:11" x14ac:dyDescent="0.35">
      <c r="A51" s="36" t="s">
        <v>194</v>
      </c>
      <c r="B51" s="37">
        <v>31</v>
      </c>
      <c r="C51" s="36" t="s">
        <v>314</v>
      </c>
      <c r="D51" s="36" t="s">
        <v>8</v>
      </c>
      <c r="E51" s="36" t="s">
        <v>315</v>
      </c>
      <c r="F51" s="36" t="s">
        <v>316</v>
      </c>
      <c r="G51" s="38">
        <v>74035.154482122365</v>
      </c>
      <c r="H51" s="41">
        <f t="shared" si="13"/>
        <v>74035.15533307186</v>
      </c>
      <c r="I51" s="39">
        <v>1.0000000114938572</v>
      </c>
      <c r="J51" s="40">
        <f t="shared" si="1"/>
        <v>-0.64098461568251697</v>
      </c>
      <c r="K51" s="41">
        <f t="shared" si="2"/>
        <v>-47455.395588164516</v>
      </c>
    </row>
    <row r="52" spans="1:11" x14ac:dyDescent="0.35">
      <c r="A52" s="36" t="s">
        <v>194</v>
      </c>
      <c r="B52" s="37">
        <v>31</v>
      </c>
      <c r="C52" s="36" t="s">
        <v>266</v>
      </c>
      <c r="D52" s="36" t="s">
        <v>19</v>
      </c>
      <c r="E52" s="36" t="s">
        <v>19</v>
      </c>
      <c r="F52" s="36" t="s">
        <v>267</v>
      </c>
      <c r="G52" s="38">
        <v>2382451.2924204473</v>
      </c>
      <c r="H52" s="41">
        <f t="shared" si="13"/>
        <v>2179528.6589828641</v>
      </c>
      <c r="I52" s="39">
        <v>0.91482611456395224</v>
      </c>
      <c r="J52" s="40">
        <f t="shared" si="1"/>
        <v>-0.64098461568251697</v>
      </c>
      <c r="K52" s="41">
        <f t="shared" si="2"/>
        <v>-1397044.3398471628</v>
      </c>
    </row>
    <row r="53" spans="1:11" x14ac:dyDescent="0.35">
      <c r="A53" s="36" t="s">
        <v>194</v>
      </c>
      <c r="B53" s="37">
        <v>31</v>
      </c>
      <c r="C53" s="36" t="s">
        <v>317</v>
      </c>
      <c r="D53" s="36" t="s">
        <v>19</v>
      </c>
      <c r="E53" s="36" t="s">
        <v>318</v>
      </c>
      <c r="F53" s="36" t="s">
        <v>307</v>
      </c>
      <c r="G53" s="38">
        <v>291594.26927918807</v>
      </c>
      <c r="H53" s="41">
        <f t="shared" si="13"/>
        <v>289801.65166485787</v>
      </c>
      <c r="I53" s="39">
        <v>0.99385235649945558</v>
      </c>
      <c r="J53" s="40">
        <f t="shared" si="1"/>
        <v>-0.64098461568251697</v>
      </c>
      <c r="K53" s="41">
        <f t="shared" si="2"/>
        <v>-185758.40031655759</v>
      </c>
    </row>
    <row r="54" spans="1:11" x14ac:dyDescent="0.35">
      <c r="A54" s="36" t="s">
        <v>194</v>
      </c>
      <c r="B54" s="37">
        <v>32</v>
      </c>
      <c r="C54" s="36" t="s">
        <v>319</v>
      </c>
      <c r="D54" s="36" t="s">
        <v>8</v>
      </c>
      <c r="E54" s="36" t="s">
        <v>320</v>
      </c>
      <c r="F54" s="36" t="s">
        <v>321</v>
      </c>
      <c r="G54" s="38">
        <v>207429.34239852632</v>
      </c>
      <c r="H54" s="41">
        <f t="shared" si="13"/>
        <v>0</v>
      </c>
      <c r="I54" s="39">
        <v>0</v>
      </c>
      <c r="J54" s="40">
        <f t="shared" si="1"/>
        <v>-0.69344124187445622</v>
      </c>
      <c r="K54" s="41">
        <f t="shared" si="2"/>
        <v>0</v>
      </c>
    </row>
    <row r="55" spans="1:11" x14ac:dyDescent="0.35">
      <c r="A55" s="36" t="s">
        <v>194</v>
      </c>
      <c r="B55" s="37">
        <v>32</v>
      </c>
      <c r="C55" s="36" t="s">
        <v>322</v>
      </c>
      <c r="D55" s="36" t="s">
        <v>8</v>
      </c>
      <c r="E55" s="36" t="s">
        <v>309</v>
      </c>
      <c r="F55" s="36" t="s">
        <v>291</v>
      </c>
      <c r="G55" s="38">
        <v>856195.33949495293</v>
      </c>
      <c r="H55" s="41">
        <f t="shared" si="13"/>
        <v>856195.33949495293</v>
      </c>
      <c r="I55" s="39">
        <v>1</v>
      </c>
      <c r="J55" s="40">
        <f t="shared" si="1"/>
        <v>-0.69344124187445622</v>
      </c>
      <c r="K55" s="41">
        <f t="shared" si="2"/>
        <v>-593721.15950650186</v>
      </c>
    </row>
    <row r="56" spans="1:11" x14ac:dyDescent="0.35">
      <c r="A56" s="36" t="s">
        <v>194</v>
      </c>
      <c r="B56" s="37">
        <v>32</v>
      </c>
      <c r="C56" s="36" t="s">
        <v>323</v>
      </c>
      <c r="D56" s="36" t="s">
        <v>8</v>
      </c>
      <c r="E56" s="36" t="s">
        <v>315</v>
      </c>
      <c r="F56" s="36" t="s">
        <v>316</v>
      </c>
      <c r="G56" s="38">
        <v>1113552.7915501427</v>
      </c>
      <c r="H56" s="41">
        <f t="shared" si="13"/>
        <v>1113552.8115005479</v>
      </c>
      <c r="I56" s="39">
        <v>1.000000017915994</v>
      </c>
      <c r="J56" s="40">
        <f t="shared" si="1"/>
        <v>-0.69344124187445622</v>
      </c>
      <c r="K56" s="41">
        <f t="shared" si="2"/>
        <v>-772183.44449973223</v>
      </c>
    </row>
    <row r="57" spans="1:11" x14ac:dyDescent="0.35">
      <c r="A57" s="36" t="s">
        <v>194</v>
      </c>
      <c r="B57" s="37">
        <v>32</v>
      </c>
      <c r="C57" s="36" t="s">
        <v>268</v>
      </c>
      <c r="D57" s="36" t="s">
        <v>19</v>
      </c>
      <c r="E57" s="36" t="s">
        <v>19</v>
      </c>
      <c r="F57" s="36" t="s">
        <v>269</v>
      </c>
      <c r="G57" s="38">
        <v>6829009.7267430937</v>
      </c>
      <c r="H57" s="41">
        <f t="shared" si="13"/>
        <v>6345985.7478422467</v>
      </c>
      <c r="I57" s="39">
        <v>0.92926881081904511</v>
      </c>
      <c r="J57" s="40">
        <f t="shared" si="1"/>
        <v>-0.69344124187445622</v>
      </c>
      <c r="K57" s="41">
        <f t="shared" si="2"/>
        <v>-4400568.2379013272</v>
      </c>
    </row>
    <row r="58" spans="1:11" x14ac:dyDescent="0.35">
      <c r="A58" s="36" t="s">
        <v>194</v>
      </c>
      <c r="B58" s="37">
        <v>32</v>
      </c>
      <c r="C58" s="36" t="s">
        <v>324</v>
      </c>
      <c r="D58" s="36" t="s">
        <v>19</v>
      </c>
      <c r="E58" s="36" t="s">
        <v>318</v>
      </c>
      <c r="F58" s="36" t="s">
        <v>307</v>
      </c>
      <c r="G58" s="38">
        <v>181121.8605549885</v>
      </c>
      <c r="H58" s="41">
        <f t="shared" si="13"/>
        <v>175553.19970392005</v>
      </c>
      <c r="I58" s="39">
        <v>0.96925461767008625</v>
      </c>
      <c r="J58" s="40">
        <f t="shared" si="1"/>
        <v>-0.69344124187445622</v>
      </c>
      <c r="K58" s="41">
        <f t="shared" si="2"/>
        <v>-121735.82881772074</v>
      </c>
    </row>
    <row r="59" spans="1:11" x14ac:dyDescent="0.35">
      <c r="A59" s="3" t="s">
        <v>195</v>
      </c>
      <c r="B59" s="2">
        <v>22</v>
      </c>
      <c r="C59" s="3" t="s">
        <v>325</v>
      </c>
      <c r="D59" s="3" t="s">
        <v>72</v>
      </c>
      <c r="E59" s="3" t="s">
        <v>162</v>
      </c>
      <c r="F59" s="3" t="s">
        <v>326</v>
      </c>
      <c r="G59" s="17">
        <v>1510076</v>
      </c>
      <c r="H59" s="17">
        <v>956629.70169839601</v>
      </c>
      <c r="I59" s="33">
        <v>0.63349771912035946</v>
      </c>
      <c r="J59" s="21">
        <f t="shared" si="1"/>
        <v>0</v>
      </c>
      <c r="K59" s="17">
        <f t="shared" si="2"/>
        <v>0</v>
      </c>
    </row>
    <row r="60" spans="1:11" x14ac:dyDescent="0.35">
      <c r="A60" s="3" t="s">
        <v>195</v>
      </c>
      <c r="B60" s="2">
        <v>23</v>
      </c>
      <c r="C60" s="3" t="s">
        <v>327</v>
      </c>
      <c r="D60" s="3" t="s">
        <v>72</v>
      </c>
      <c r="E60" s="3" t="s">
        <v>162</v>
      </c>
      <c r="F60" s="3" t="s">
        <v>326</v>
      </c>
      <c r="G60" s="17">
        <v>2139295</v>
      </c>
      <c r="H60" s="17">
        <v>1334842.9502062055</v>
      </c>
      <c r="I60" s="33">
        <v>0.62396394616273376</v>
      </c>
      <c r="J60" s="21">
        <f t="shared" si="1"/>
        <v>0</v>
      </c>
      <c r="K60" s="17">
        <f t="shared" si="2"/>
        <v>0</v>
      </c>
    </row>
    <row r="61" spans="1:11" x14ac:dyDescent="0.35">
      <c r="A61" s="3" t="s">
        <v>195</v>
      </c>
      <c r="B61" s="2">
        <v>24</v>
      </c>
      <c r="C61" s="3" t="s">
        <v>328</v>
      </c>
      <c r="D61" s="3" t="s">
        <v>72</v>
      </c>
      <c r="E61" s="3" t="s">
        <v>162</v>
      </c>
      <c r="F61" s="3" t="s">
        <v>326</v>
      </c>
      <c r="G61" s="17">
        <v>1987399</v>
      </c>
      <c r="H61" s="17">
        <v>547378.09996979125</v>
      </c>
      <c r="I61" s="33">
        <v>0.27542436117246272</v>
      </c>
      <c r="J61" s="21">
        <f t="shared" si="1"/>
        <v>0</v>
      </c>
      <c r="K61" s="17">
        <f t="shared" si="2"/>
        <v>0</v>
      </c>
    </row>
    <row r="62" spans="1:11" x14ac:dyDescent="0.35">
      <c r="A62" s="3" t="s">
        <v>195</v>
      </c>
      <c r="B62" s="2">
        <v>33</v>
      </c>
      <c r="C62" s="3" t="s">
        <v>329</v>
      </c>
      <c r="D62" s="3" t="s">
        <v>29</v>
      </c>
      <c r="E62" s="3" t="s">
        <v>330</v>
      </c>
      <c r="F62" s="3" t="s">
        <v>331</v>
      </c>
      <c r="G62" s="17">
        <v>2039959</v>
      </c>
      <c r="H62" s="17">
        <v>2039959</v>
      </c>
      <c r="I62" s="33">
        <v>1</v>
      </c>
      <c r="J62" s="21">
        <f t="shared" si="1"/>
        <v>0</v>
      </c>
      <c r="K62" s="17">
        <f t="shared" si="2"/>
        <v>0</v>
      </c>
    </row>
    <row r="63" spans="1:11" x14ac:dyDescent="0.35">
      <c r="A63" s="3" t="s">
        <v>195</v>
      </c>
      <c r="B63" s="2">
        <v>33</v>
      </c>
      <c r="C63" s="3" t="s">
        <v>332</v>
      </c>
      <c r="D63" s="3" t="s">
        <v>29</v>
      </c>
      <c r="E63" s="3" t="s">
        <v>330</v>
      </c>
      <c r="F63" s="3" t="s">
        <v>333</v>
      </c>
      <c r="G63" s="17">
        <v>2039959</v>
      </c>
      <c r="H63" s="17">
        <v>1489170.0594553957</v>
      </c>
      <c r="I63" s="33">
        <v>0.72999999483097244</v>
      </c>
      <c r="J63" s="21">
        <f t="shared" si="1"/>
        <v>0</v>
      </c>
      <c r="K63" s="17">
        <f t="shared" si="2"/>
        <v>0</v>
      </c>
    </row>
    <row r="64" spans="1:11" x14ac:dyDescent="0.35">
      <c r="A64" s="3" t="s">
        <v>195</v>
      </c>
      <c r="B64" s="2">
        <v>21</v>
      </c>
      <c r="C64" s="3" t="s">
        <v>334</v>
      </c>
      <c r="D64" s="3" t="s">
        <v>37</v>
      </c>
      <c r="E64" s="3" t="s">
        <v>335</v>
      </c>
      <c r="F64" s="3" t="s">
        <v>336</v>
      </c>
      <c r="G64" s="17">
        <v>118234</v>
      </c>
      <c r="H64" s="17">
        <v>70164.80630646713</v>
      </c>
      <c r="I64" s="33">
        <v>0.59344018054423542</v>
      </c>
      <c r="J64" s="21">
        <f t="shared" si="1"/>
        <v>0</v>
      </c>
      <c r="K64" s="17">
        <f t="shared" si="2"/>
        <v>0</v>
      </c>
    </row>
    <row r="65" spans="1:11" x14ac:dyDescent="0.35">
      <c r="A65" s="3" t="s">
        <v>195</v>
      </c>
      <c r="B65" s="2">
        <v>21</v>
      </c>
      <c r="C65" s="3" t="s">
        <v>337</v>
      </c>
      <c r="D65" s="3" t="s">
        <v>37</v>
      </c>
      <c r="E65" s="3" t="s">
        <v>338</v>
      </c>
      <c r="F65" s="3" t="s">
        <v>336</v>
      </c>
      <c r="G65" s="17">
        <v>55387</v>
      </c>
      <c r="H65" s="17">
        <v>25817.365353181453</v>
      </c>
      <c r="I65" s="33">
        <v>0.46612680508389065</v>
      </c>
      <c r="J65" s="21">
        <f t="shared" si="1"/>
        <v>0</v>
      </c>
      <c r="K65" s="17">
        <f t="shared" si="2"/>
        <v>0</v>
      </c>
    </row>
    <row r="66" spans="1:11" x14ac:dyDescent="0.35">
      <c r="A66" s="3" t="s">
        <v>195</v>
      </c>
      <c r="B66" s="2">
        <v>21</v>
      </c>
      <c r="C66" s="3" t="s">
        <v>339</v>
      </c>
      <c r="D66" s="3" t="s">
        <v>37</v>
      </c>
      <c r="E66" s="3" t="s">
        <v>340</v>
      </c>
      <c r="F66" s="3" t="s">
        <v>336</v>
      </c>
      <c r="G66" s="17">
        <v>2615210.7999999998</v>
      </c>
      <c r="H66" s="17">
        <v>2200705.0294125765</v>
      </c>
      <c r="I66" s="33">
        <v>0.84150196588840054</v>
      </c>
      <c r="J66" s="21">
        <f t="shared" si="1"/>
        <v>0</v>
      </c>
      <c r="K66" s="17">
        <f t="shared" si="2"/>
        <v>0</v>
      </c>
    </row>
    <row r="67" spans="1:11" x14ac:dyDescent="0.35">
      <c r="A67" s="3" t="s">
        <v>195</v>
      </c>
      <c r="B67" s="2">
        <v>6</v>
      </c>
      <c r="C67" s="3" t="s">
        <v>270</v>
      </c>
      <c r="D67" s="3" t="s">
        <v>8</v>
      </c>
      <c r="E67" s="3" t="s">
        <v>8</v>
      </c>
      <c r="F67" s="3" t="s">
        <v>271</v>
      </c>
      <c r="G67" s="15">
        <v>-29663.884284616655</v>
      </c>
      <c r="H67" s="17">
        <f t="shared" ref="H67:H106" si="19">+I67*G67</f>
        <v>-29663.885010981699</v>
      </c>
      <c r="I67" s="16">
        <v>1.0000000244865115</v>
      </c>
      <c r="J67" s="21">
        <f t="shared" ref="J67:J106" si="20">+VLOOKUP(B67,$M$3:$W$26,11,FALSE)</f>
        <v>0</v>
      </c>
      <c r="K67" s="17">
        <f t="shared" ref="K67:K106" si="21">+H67*J67</f>
        <v>0</v>
      </c>
    </row>
    <row r="68" spans="1:11" x14ac:dyDescent="0.35">
      <c r="A68" s="3" t="s">
        <v>195</v>
      </c>
      <c r="B68" s="2">
        <v>6</v>
      </c>
      <c r="C68" s="3" t="s">
        <v>272</v>
      </c>
      <c r="D68" s="3" t="s">
        <v>8</v>
      </c>
      <c r="E68" s="3" t="s">
        <v>8</v>
      </c>
      <c r="F68" s="3" t="s">
        <v>273</v>
      </c>
      <c r="G68" s="15">
        <v>-20548.761949712793</v>
      </c>
      <c r="H68" s="17">
        <f t="shared" si="19"/>
        <v>-20548.761949712793</v>
      </c>
      <c r="I68" s="16">
        <v>1</v>
      </c>
      <c r="J68" s="21">
        <f t="shared" si="20"/>
        <v>0</v>
      </c>
      <c r="K68" s="17">
        <f t="shared" si="21"/>
        <v>0</v>
      </c>
    </row>
    <row r="69" spans="1:11" x14ac:dyDescent="0.35">
      <c r="A69" s="3" t="s">
        <v>195</v>
      </c>
      <c r="B69" s="2">
        <v>6</v>
      </c>
      <c r="C69" s="3" t="s">
        <v>341</v>
      </c>
      <c r="D69" s="3" t="s">
        <v>342</v>
      </c>
      <c r="E69" s="3" t="s">
        <v>342</v>
      </c>
      <c r="F69" s="3" t="s">
        <v>343</v>
      </c>
      <c r="G69" s="15">
        <v>18219</v>
      </c>
      <c r="H69" s="17">
        <f t="shared" si="19"/>
        <v>0</v>
      </c>
      <c r="I69" s="16">
        <v>0</v>
      </c>
      <c r="J69" s="21">
        <f t="shared" si="20"/>
        <v>0</v>
      </c>
      <c r="K69" s="17">
        <f t="shared" si="21"/>
        <v>0</v>
      </c>
    </row>
    <row r="70" spans="1:11" x14ac:dyDescent="0.35">
      <c r="A70" s="3" t="s">
        <v>195</v>
      </c>
      <c r="B70" s="2">
        <v>6</v>
      </c>
      <c r="C70" s="3" t="s">
        <v>344</v>
      </c>
      <c r="D70" s="3" t="s">
        <v>8</v>
      </c>
      <c r="E70" s="3" t="s">
        <v>8</v>
      </c>
      <c r="F70" s="3" t="s">
        <v>345</v>
      </c>
      <c r="G70" s="15">
        <v>95486</v>
      </c>
      <c r="H70" s="17">
        <f t="shared" si="19"/>
        <v>95486</v>
      </c>
      <c r="I70" s="16">
        <v>1</v>
      </c>
      <c r="J70" s="21">
        <f t="shared" si="20"/>
        <v>0</v>
      </c>
      <c r="K70" s="17">
        <f t="shared" si="21"/>
        <v>0</v>
      </c>
    </row>
    <row r="71" spans="1:11" x14ac:dyDescent="0.35">
      <c r="A71" s="3" t="s">
        <v>195</v>
      </c>
      <c r="B71" s="2">
        <v>6</v>
      </c>
      <c r="C71" s="3" t="s">
        <v>274</v>
      </c>
      <c r="D71" s="3" t="s">
        <v>8</v>
      </c>
      <c r="E71" s="3" t="s">
        <v>8</v>
      </c>
      <c r="F71" s="3" t="s">
        <v>275</v>
      </c>
      <c r="G71" s="15">
        <v>109394.52359528777</v>
      </c>
      <c r="H71" s="17">
        <f t="shared" si="19"/>
        <v>109394.52359528777</v>
      </c>
      <c r="I71" s="16">
        <v>1</v>
      </c>
      <c r="J71" s="21">
        <f t="shared" si="20"/>
        <v>0</v>
      </c>
      <c r="K71" s="17">
        <f t="shared" si="21"/>
        <v>0</v>
      </c>
    </row>
    <row r="72" spans="1:11" x14ac:dyDescent="0.35">
      <c r="A72" s="3" t="s">
        <v>195</v>
      </c>
      <c r="B72" s="2">
        <v>6</v>
      </c>
      <c r="C72" s="3" t="s">
        <v>276</v>
      </c>
      <c r="D72" s="3" t="s">
        <v>8</v>
      </c>
      <c r="E72" s="3" t="s">
        <v>8</v>
      </c>
      <c r="F72" s="3" t="s">
        <v>277</v>
      </c>
      <c r="G72" s="15">
        <v>68442.922655087008</v>
      </c>
      <c r="H72" s="17">
        <f t="shared" si="19"/>
        <v>0</v>
      </c>
      <c r="I72" s="16">
        <v>0</v>
      </c>
      <c r="J72" s="21">
        <f t="shared" si="20"/>
        <v>0</v>
      </c>
      <c r="K72" s="17">
        <f t="shared" si="21"/>
        <v>0</v>
      </c>
    </row>
    <row r="73" spans="1:11" x14ac:dyDescent="0.35">
      <c r="A73" s="3" t="s">
        <v>195</v>
      </c>
      <c r="B73" s="2">
        <v>6</v>
      </c>
      <c r="C73" s="3" t="s">
        <v>278</v>
      </c>
      <c r="D73" s="3" t="s">
        <v>8</v>
      </c>
      <c r="E73" s="3" t="s">
        <v>8</v>
      </c>
      <c r="F73" s="3" t="s">
        <v>279</v>
      </c>
      <c r="G73" s="15">
        <v>144449.50234395976</v>
      </c>
      <c r="H73" s="17">
        <f t="shared" si="19"/>
        <v>0</v>
      </c>
      <c r="I73" s="16">
        <v>0</v>
      </c>
      <c r="J73" s="21">
        <f t="shared" si="20"/>
        <v>0</v>
      </c>
      <c r="K73" s="17">
        <f t="shared" si="21"/>
        <v>0</v>
      </c>
    </row>
    <row r="74" spans="1:11" x14ac:dyDescent="0.35">
      <c r="A74" s="3" t="s">
        <v>195</v>
      </c>
      <c r="B74" s="2">
        <v>6</v>
      </c>
      <c r="C74" s="3" t="s">
        <v>280</v>
      </c>
      <c r="D74" s="3" t="s">
        <v>8</v>
      </c>
      <c r="E74" s="3" t="s">
        <v>8</v>
      </c>
      <c r="F74" s="3" t="s">
        <v>281</v>
      </c>
      <c r="G74" s="15">
        <v>145809.29495928835</v>
      </c>
      <c r="H74" s="17">
        <f t="shared" si="19"/>
        <v>0</v>
      </c>
      <c r="I74" s="16">
        <v>0</v>
      </c>
      <c r="J74" s="21">
        <f t="shared" si="20"/>
        <v>0</v>
      </c>
      <c r="K74" s="17">
        <f t="shared" si="21"/>
        <v>0</v>
      </c>
    </row>
    <row r="75" spans="1:11" x14ac:dyDescent="0.35">
      <c r="A75" s="3" t="s">
        <v>195</v>
      </c>
      <c r="B75" s="2">
        <v>6</v>
      </c>
      <c r="C75" s="3" t="s">
        <v>282</v>
      </c>
      <c r="D75" s="3" t="s">
        <v>8</v>
      </c>
      <c r="E75" s="3" t="s">
        <v>8</v>
      </c>
      <c r="F75" s="3" t="s">
        <v>283</v>
      </c>
      <c r="G75" s="15">
        <v>43683.457274844986</v>
      </c>
      <c r="H75" s="17">
        <f t="shared" si="19"/>
        <v>0</v>
      </c>
      <c r="I75" s="16">
        <v>0</v>
      </c>
      <c r="J75" s="21">
        <f t="shared" si="20"/>
        <v>0</v>
      </c>
      <c r="K75" s="17">
        <f t="shared" si="21"/>
        <v>0</v>
      </c>
    </row>
    <row r="76" spans="1:11" x14ac:dyDescent="0.35">
      <c r="A76" s="3" t="s">
        <v>195</v>
      </c>
      <c r="B76" s="2">
        <v>6</v>
      </c>
      <c r="C76" s="3" t="s">
        <v>284</v>
      </c>
      <c r="D76" s="3" t="s">
        <v>8</v>
      </c>
      <c r="E76" s="3" t="s">
        <v>8</v>
      </c>
      <c r="F76" s="3" t="s">
        <v>285</v>
      </c>
      <c r="G76" s="15">
        <v>312405.37709959649</v>
      </c>
      <c r="H76" s="17">
        <f t="shared" si="19"/>
        <v>0</v>
      </c>
      <c r="I76" s="16">
        <v>0</v>
      </c>
      <c r="J76" s="21">
        <f t="shared" si="20"/>
        <v>0</v>
      </c>
      <c r="K76" s="17">
        <f t="shared" si="21"/>
        <v>0</v>
      </c>
    </row>
    <row r="77" spans="1:11" x14ac:dyDescent="0.35">
      <c r="A77" s="3" t="s">
        <v>195</v>
      </c>
      <c r="B77" s="2">
        <v>6</v>
      </c>
      <c r="C77" s="3" t="s">
        <v>286</v>
      </c>
      <c r="D77" s="3" t="s">
        <v>8</v>
      </c>
      <c r="E77" s="3" t="s">
        <v>8</v>
      </c>
      <c r="F77" s="3" t="s">
        <v>287</v>
      </c>
      <c r="G77" s="15">
        <v>270039.35323944013</v>
      </c>
      <c r="H77" s="17">
        <f t="shared" si="19"/>
        <v>0</v>
      </c>
      <c r="I77" s="16">
        <v>0</v>
      </c>
      <c r="J77" s="21">
        <f t="shared" si="20"/>
        <v>0</v>
      </c>
      <c r="K77" s="17">
        <f t="shared" si="21"/>
        <v>0</v>
      </c>
    </row>
    <row r="78" spans="1:11" x14ac:dyDescent="0.35">
      <c r="A78" s="3" t="s">
        <v>195</v>
      </c>
      <c r="B78" s="2">
        <v>6</v>
      </c>
      <c r="C78" s="3" t="s">
        <v>255</v>
      </c>
      <c r="D78" s="3" t="s">
        <v>8</v>
      </c>
      <c r="E78" s="3" t="s">
        <v>8</v>
      </c>
      <c r="F78" s="3" t="s">
        <v>256</v>
      </c>
      <c r="G78" s="15">
        <v>542109.60857050004</v>
      </c>
      <c r="H78" s="17">
        <f t="shared" si="19"/>
        <v>0</v>
      </c>
      <c r="I78" s="16">
        <v>0</v>
      </c>
      <c r="J78" s="21">
        <f t="shared" si="20"/>
        <v>0</v>
      </c>
      <c r="K78" s="17">
        <f t="shared" si="21"/>
        <v>0</v>
      </c>
    </row>
    <row r="79" spans="1:11" x14ac:dyDescent="0.35">
      <c r="A79" s="3" t="s">
        <v>195</v>
      </c>
      <c r="B79" s="2">
        <v>6</v>
      </c>
      <c r="C79" s="3" t="s">
        <v>257</v>
      </c>
      <c r="D79" s="3" t="s">
        <v>8</v>
      </c>
      <c r="E79" s="3" t="s">
        <v>8</v>
      </c>
      <c r="F79" s="3" t="s">
        <v>258</v>
      </c>
      <c r="G79" s="15">
        <v>2458208.3837524424</v>
      </c>
      <c r="H79" s="17">
        <f t="shared" si="19"/>
        <v>0</v>
      </c>
      <c r="I79" s="16">
        <v>0</v>
      </c>
      <c r="J79" s="21">
        <f t="shared" si="20"/>
        <v>0</v>
      </c>
      <c r="K79" s="17">
        <f t="shared" si="21"/>
        <v>0</v>
      </c>
    </row>
    <row r="80" spans="1:11" x14ac:dyDescent="0.35">
      <c r="A80" s="3" t="s">
        <v>195</v>
      </c>
      <c r="B80" s="2">
        <v>6</v>
      </c>
      <c r="C80" s="3" t="s">
        <v>288</v>
      </c>
      <c r="D80" s="3" t="s">
        <v>8</v>
      </c>
      <c r="E80" s="3" t="s">
        <v>8</v>
      </c>
      <c r="F80" s="3" t="s">
        <v>289</v>
      </c>
      <c r="G80" s="15">
        <v>137265.87775182788</v>
      </c>
      <c r="H80" s="17">
        <f t="shared" si="19"/>
        <v>0</v>
      </c>
      <c r="I80" s="16">
        <v>0</v>
      </c>
      <c r="J80" s="21">
        <f t="shared" si="20"/>
        <v>0</v>
      </c>
      <c r="K80" s="17">
        <f t="shared" si="21"/>
        <v>0</v>
      </c>
    </row>
    <row r="81" spans="1:11" x14ac:dyDescent="0.35">
      <c r="A81" s="3" t="s">
        <v>195</v>
      </c>
      <c r="B81" s="2">
        <v>6</v>
      </c>
      <c r="C81" s="3" t="s">
        <v>290</v>
      </c>
      <c r="D81" s="3" t="s">
        <v>8</v>
      </c>
      <c r="E81" s="3" t="s">
        <v>8</v>
      </c>
      <c r="F81" s="3" t="s">
        <v>291</v>
      </c>
      <c r="G81" s="15">
        <v>744230.13629767322</v>
      </c>
      <c r="H81" s="17">
        <f t="shared" si="19"/>
        <v>744230.13629767322</v>
      </c>
      <c r="I81" s="16">
        <v>1</v>
      </c>
      <c r="J81" s="21">
        <f t="shared" si="20"/>
        <v>0</v>
      </c>
      <c r="K81" s="17">
        <f t="shared" si="21"/>
        <v>0</v>
      </c>
    </row>
    <row r="82" spans="1:11" x14ac:dyDescent="0.35">
      <c r="A82" s="3" t="s">
        <v>195</v>
      </c>
      <c r="B82" s="2">
        <v>6</v>
      </c>
      <c r="C82" s="3" t="s">
        <v>292</v>
      </c>
      <c r="D82" s="3" t="s">
        <v>8</v>
      </c>
      <c r="E82" s="3" t="s">
        <v>8</v>
      </c>
      <c r="F82" s="3" t="s">
        <v>293</v>
      </c>
      <c r="G82" s="15">
        <v>12583.86406549198</v>
      </c>
      <c r="H82" s="17">
        <f t="shared" si="19"/>
        <v>12583.86406549198</v>
      </c>
      <c r="I82" s="16">
        <v>1</v>
      </c>
      <c r="J82" s="21">
        <f t="shared" si="20"/>
        <v>0</v>
      </c>
      <c r="K82" s="17">
        <f t="shared" si="21"/>
        <v>0</v>
      </c>
    </row>
    <row r="83" spans="1:11" x14ac:dyDescent="0.35">
      <c r="A83" s="3" t="s">
        <v>195</v>
      </c>
      <c r="B83" s="2">
        <v>6</v>
      </c>
      <c r="C83" s="3" t="s">
        <v>259</v>
      </c>
      <c r="D83" s="3" t="s">
        <v>8</v>
      </c>
      <c r="E83" s="3" t="s">
        <v>8</v>
      </c>
      <c r="F83" s="3" t="s">
        <v>260</v>
      </c>
      <c r="G83" s="15">
        <v>929645.03005930211</v>
      </c>
      <c r="H83" s="17">
        <f t="shared" si="19"/>
        <v>929644.97297241935</v>
      </c>
      <c r="I83" s="16">
        <v>0.99999993859281666</v>
      </c>
      <c r="J83" s="21">
        <f t="shared" si="20"/>
        <v>0</v>
      </c>
      <c r="K83" s="17">
        <f t="shared" si="21"/>
        <v>0</v>
      </c>
    </row>
    <row r="84" spans="1:11" x14ac:dyDescent="0.35">
      <c r="A84" s="3" t="s">
        <v>195</v>
      </c>
      <c r="B84" s="2">
        <v>6</v>
      </c>
      <c r="C84" s="3" t="s">
        <v>294</v>
      </c>
      <c r="D84" s="3" t="s">
        <v>8</v>
      </c>
      <c r="E84" s="3" t="s">
        <v>8</v>
      </c>
      <c r="F84" s="3" t="s">
        <v>295</v>
      </c>
      <c r="G84" s="15">
        <v>5117.3984537681099</v>
      </c>
      <c r="H84" s="17">
        <f t="shared" si="19"/>
        <v>5117.4545692850706</v>
      </c>
      <c r="I84" s="16">
        <v>1.000010965633704</v>
      </c>
      <c r="J84" s="21">
        <f t="shared" si="20"/>
        <v>0</v>
      </c>
      <c r="K84" s="17">
        <f t="shared" si="21"/>
        <v>0</v>
      </c>
    </row>
    <row r="85" spans="1:11" x14ac:dyDescent="0.35">
      <c r="A85" s="3" t="s">
        <v>195</v>
      </c>
      <c r="B85" s="2">
        <v>6</v>
      </c>
      <c r="C85" s="3" t="s">
        <v>296</v>
      </c>
      <c r="D85" s="3" t="s">
        <v>8</v>
      </c>
      <c r="E85" s="3" t="s">
        <v>8</v>
      </c>
      <c r="F85" s="3" t="s">
        <v>297</v>
      </c>
      <c r="G85" s="15">
        <v>2213643.7715757671</v>
      </c>
      <c r="H85" s="17">
        <f t="shared" si="19"/>
        <v>2213644.6640767017</v>
      </c>
      <c r="I85" s="16">
        <v>1.0000004031818246</v>
      </c>
      <c r="J85" s="21">
        <f t="shared" si="20"/>
        <v>0</v>
      </c>
      <c r="K85" s="17">
        <f t="shared" si="21"/>
        <v>0</v>
      </c>
    </row>
    <row r="86" spans="1:11" x14ac:dyDescent="0.35">
      <c r="A86" s="3" t="s">
        <v>195</v>
      </c>
      <c r="B86" s="2">
        <v>6</v>
      </c>
      <c r="C86" s="3" t="s">
        <v>298</v>
      </c>
      <c r="D86" s="3" t="s">
        <v>8</v>
      </c>
      <c r="E86" s="3" t="s">
        <v>8</v>
      </c>
      <c r="F86" s="3" t="s">
        <v>299</v>
      </c>
      <c r="G86" s="15">
        <v>1822.7420851090374</v>
      </c>
      <c r="H86" s="17">
        <f t="shared" si="19"/>
        <v>1822.701393452005</v>
      </c>
      <c r="I86" s="16">
        <v>0.99997767558155115</v>
      </c>
      <c r="J86" s="21">
        <f t="shared" si="20"/>
        <v>0</v>
      </c>
      <c r="K86" s="17">
        <f t="shared" si="21"/>
        <v>0</v>
      </c>
    </row>
    <row r="87" spans="1:11" x14ac:dyDescent="0.35">
      <c r="A87" s="3" t="s">
        <v>195</v>
      </c>
      <c r="B87" s="2">
        <v>6</v>
      </c>
      <c r="C87" s="3" t="s">
        <v>261</v>
      </c>
      <c r="D87" s="3" t="s">
        <v>8</v>
      </c>
      <c r="E87" s="3" t="s">
        <v>8</v>
      </c>
      <c r="F87" s="3" t="s">
        <v>262</v>
      </c>
      <c r="G87" s="15">
        <v>9044698.4413605779</v>
      </c>
      <c r="H87" s="17">
        <f t="shared" si="19"/>
        <v>0</v>
      </c>
      <c r="I87" s="16">
        <v>0</v>
      </c>
      <c r="J87" s="21">
        <f t="shared" si="20"/>
        <v>0</v>
      </c>
      <c r="K87" s="17">
        <f t="shared" si="21"/>
        <v>0</v>
      </c>
    </row>
    <row r="88" spans="1:11" x14ac:dyDescent="0.35">
      <c r="A88" s="3" t="s">
        <v>195</v>
      </c>
      <c r="B88" s="2">
        <v>6</v>
      </c>
      <c r="C88" s="3" t="s">
        <v>219</v>
      </c>
      <c r="D88" s="3" t="s">
        <v>19</v>
      </c>
      <c r="E88" s="3" t="s">
        <v>19</v>
      </c>
      <c r="F88" s="3" t="s">
        <v>263</v>
      </c>
      <c r="G88" s="15">
        <v>35980383.333883442</v>
      </c>
      <c r="H88" s="17">
        <f t="shared" si="19"/>
        <v>33155595.354573518</v>
      </c>
      <c r="I88" s="16">
        <v>0.92149088704539273</v>
      </c>
      <c r="J88" s="21">
        <f t="shared" si="20"/>
        <v>0</v>
      </c>
      <c r="K88" s="17">
        <f t="shared" si="21"/>
        <v>0</v>
      </c>
    </row>
    <row r="89" spans="1:11" x14ac:dyDescent="0.35">
      <c r="A89" s="3" t="s">
        <v>195</v>
      </c>
      <c r="B89" s="2">
        <v>6</v>
      </c>
      <c r="C89" s="3" t="s">
        <v>300</v>
      </c>
      <c r="D89" s="3" t="s">
        <v>19</v>
      </c>
      <c r="E89" s="3" t="s">
        <v>19</v>
      </c>
      <c r="F89" s="3" t="s">
        <v>301</v>
      </c>
      <c r="G89" s="15">
        <v>-1839.0462028292159</v>
      </c>
      <c r="H89" s="17">
        <f t="shared" si="19"/>
        <v>-1839.0461310690278</v>
      </c>
      <c r="I89" s="16">
        <v>0.99999996097967092</v>
      </c>
      <c r="J89" s="21">
        <f t="shared" si="20"/>
        <v>0</v>
      </c>
      <c r="K89" s="17">
        <f t="shared" si="21"/>
        <v>0</v>
      </c>
    </row>
    <row r="90" spans="1:11" x14ac:dyDescent="0.35">
      <c r="A90" s="3" t="s">
        <v>195</v>
      </c>
      <c r="B90" s="2">
        <v>6</v>
      </c>
      <c r="C90" s="3" t="s">
        <v>302</v>
      </c>
      <c r="D90" s="3" t="s">
        <v>19</v>
      </c>
      <c r="E90" s="3" t="s">
        <v>19</v>
      </c>
      <c r="F90" s="3" t="s">
        <v>303</v>
      </c>
      <c r="G90" s="15">
        <v>159.14702125805502</v>
      </c>
      <c r="H90" s="17">
        <f t="shared" si="19"/>
        <v>159.14693854719749</v>
      </c>
      <c r="I90" s="16">
        <v>0.99999948028648689</v>
      </c>
      <c r="J90" s="21">
        <f t="shared" si="20"/>
        <v>0</v>
      </c>
      <c r="K90" s="17">
        <f t="shared" si="21"/>
        <v>0</v>
      </c>
    </row>
    <row r="91" spans="1:11" x14ac:dyDescent="0.35">
      <c r="A91" s="3" t="s">
        <v>195</v>
      </c>
      <c r="B91" s="2">
        <v>6</v>
      </c>
      <c r="C91" s="3" t="s">
        <v>304</v>
      </c>
      <c r="D91" s="3" t="s">
        <v>19</v>
      </c>
      <c r="E91" s="3" t="s">
        <v>19</v>
      </c>
      <c r="F91" s="3" t="s">
        <v>305</v>
      </c>
      <c r="G91" s="15">
        <v>11860.568607705689</v>
      </c>
      <c r="H91" s="17">
        <f t="shared" si="19"/>
        <v>11860.571557482453</v>
      </c>
      <c r="I91" s="16">
        <v>1.0000002487044983</v>
      </c>
      <c r="J91" s="21">
        <f t="shared" si="20"/>
        <v>0</v>
      </c>
      <c r="K91" s="17">
        <f t="shared" si="21"/>
        <v>0</v>
      </c>
    </row>
    <row r="92" spans="1:11" x14ac:dyDescent="0.35">
      <c r="A92" s="3" t="s">
        <v>195</v>
      </c>
      <c r="B92" s="2">
        <v>6</v>
      </c>
      <c r="C92" s="3" t="s">
        <v>264</v>
      </c>
      <c r="D92" s="3" t="s">
        <v>19</v>
      </c>
      <c r="E92" s="3" t="s">
        <v>19</v>
      </c>
      <c r="F92" s="3" t="s">
        <v>265</v>
      </c>
      <c r="G92" s="15">
        <v>1284544.4201384899</v>
      </c>
      <c r="H92" s="17">
        <f t="shared" si="19"/>
        <v>1284544.4737170059</v>
      </c>
      <c r="I92" s="16">
        <v>1.0000000417101309</v>
      </c>
      <c r="J92" s="21">
        <f t="shared" si="20"/>
        <v>0</v>
      </c>
      <c r="K92" s="17">
        <f t="shared" si="21"/>
        <v>0</v>
      </c>
    </row>
    <row r="93" spans="1:11" x14ac:dyDescent="0.35">
      <c r="A93" s="3" t="s">
        <v>195</v>
      </c>
      <c r="B93" s="2">
        <v>6</v>
      </c>
      <c r="C93" s="3" t="s">
        <v>306</v>
      </c>
      <c r="D93" s="3" t="s">
        <v>19</v>
      </c>
      <c r="E93" s="3" t="s">
        <v>19</v>
      </c>
      <c r="F93" s="3" t="s">
        <v>307</v>
      </c>
      <c r="G93" s="15">
        <v>176766.35026749136</v>
      </c>
      <c r="H93" s="17">
        <f t="shared" si="19"/>
        <v>167928.04292859824</v>
      </c>
      <c r="I93" s="16">
        <v>0.95000005755892691</v>
      </c>
      <c r="J93" s="21">
        <f t="shared" si="20"/>
        <v>0</v>
      </c>
      <c r="K93" s="17">
        <f t="shared" si="21"/>
        <v>0</v>
      </c>
    </row>
    <row r="94" spans="1:11" x14ac:dyDescent="0.35">
      <c r="A94" s="3" t="s">
        <v>195</v>
      </c>
      <c r="B94" s="2">
        <v>9</v>
      </c>
      <c r="C94" s="3" t="s">
        <v>221</v>
      </c>
      <c r="D94" s="3" t="s">
        <v>19</v>
      </c>
      <c r="E94" s="3" t="s">
        <v>19</v>
      </c>
      <c r="F94" s="3" t="s">
        <v>220</v>
      </c>
      <c r="G94" s="15">
        <v>506561.61683664023</v>
      </c>
      <c r="H94" s="17">
        <f t="shared" si="19"/>
        <v>463998.96560002206</v>
      </c>
      <c r="I94" s="16">
        <v>0.91597734644323814</v>
      </c>
      <c r="J94" s="21">
        <f t="shared" si="20"/>
        <v>0</v>
      </c>
      <c r="K94" s="17">
        <f t="shared" si="21"/>
        <v>0</v>
      </c>
    </row>
    <row r="95" spans="1:11" x14ac:dyDescent="0.35">
      <c r="A95" s="3" t="s">
        <v>195</v>
      </c>
      <c r="B95" s="2">
        <v>28</v>
      </c>
      <c r="C95" s="3" t="s">
        <v>308</v>
      </c>
      <c r="D95" s="3" t="s">
        <v>8</v>
      </c>
      <c r="E95" s="3" t="s">
        <v>309</v>
      </c>
      <c r="F95" s="3" t="s">
        <v>291</v>
      </c>
      <c r="G95" s="15">
        <v>9363.7062867346995</v>
      </c>
      <c r="H95" s="17">
        <f t="shared" si="19"/>
        <v>9363.7062867346995</v>
      </c>
      <c r="I95" s="16">
        <v>1</v>
      </c>
      <c r="J95" s="21">
        <f t="shared" si="20"/>
        <v>0</v>
      </c>
      <c r="K95" s="17">
        <f t="shared" si="21"/>
        <v>0</v>
      </c>
    </row>
    <row r="96" spans="1:11" x14ac:dyDescent="0.35">
      <c r="A96" s="3" t="s">
        <v>195</v>
      </c>
      <c r="B96" s="2">
        <v>28</v>
      </c>
      <c r="C96" s="3" t="s">
        <v>222</v>
      </c>
      <c r="D96" s="3" t="s">
        <v>19</v>
      </c>
      <c r="E96" s="3" t="s">
        <v>19</v>
      </c>
      <c r="F96" s="3" t="s">
        <v>310</v>
      </c>
      <c r="G96" s="15">
        <v>1322694.824258409</v>
      </c>
      <c r="H96" s="17">
        <f t="shared" si="19"/>
        <v>1206366.8435851566</v>
      </c>
      <c r="I96" s="16">
        <v>0.91205229011274502</v>
      </c>
      <c r="J96" s="21">
        <f t="shared" si="20"/>
        <v>0</v>
      </c>
      <c r="K96" s="17">
        <f t="shared" si="21"/>
        <v>0</v>
      </c>
    </row>
    <row r="97" spans="1:11" x14ac:dyDescent="0.35">
      <c r="A97" s="3" t="s">
        <v>195</v>
      </c>
      <c r="B97" s="2">
        <v>31</v>
      </c>
      <c r="C97" s="3" t="s">
        <v>311</v>
      </c>
      <c r="D97" s="3" t="s">
        <v>8</v>
      </c>
      <c r="E97" s="3" t="s">
        <v>309</v>
      </c>
      <c r="F97" s="3" t="s">
        <v>291</v>
      </c>
      <c r="G97" s="15">
        <v>842069.32366695639</v>
      </c>
      <c r="H97" s="17">
        <f t="shared" si="19"/>
        <v>842069.30754032428</v>
      </c>
      <c r="I97" s="16">
        <v>0.99999998084880704</v>
      </c>
      <c r="J97" s="21">
        <f t="shared" si="20"/>
        <v>-0.64098461568251697</v>
      </c>
      <c r="K97" s="17">
        <f t="shared" si="21"/>
        <v>-539753.471471778</v>
      </c>
    </row>
    <row r="98" spans="1:11" x14ac:dyDescent="0.35">
      <c r="A98" s="3" t="s">
        <v>195</v>
      </c>
      <c r="B98" s="2">
        <v>31</v>
      </c>
      <c r="C98" s="3" t="s">
        <v>312</v>
      </c>
      <c r="D98" s="3" t="s">
        <v>8</v>
      </c>
      <c r="E98" s="3" t="s">
        <v>313</v>
      </c>
      <c r="F98" s="3" t="s">
        <v>293</v>
      </c>
      <c r="G98" s="15">
        <v>22022.358271821657</v>
      </c>
      <c r="H98" s="17">
        <f t="shared" si="19"/>
        <v>22022.361764294736</v>
      </c>
      <c r="I98" s="16">
        <v>1.0000001585876062</v>
      </c>
      <c r="J98" s="21">
        <f t="shared" si="20"/>
        <v>-0.64098461568251697</v>
      </c>
      <c r="K98" s="17">
        <f t="shared" si="21"/>
        <v>-14115.995091907818</v>
      </c>
    </row>
    <row r="99" spans="1:11" x14ac:dyDescent="0.35">
      <c r="A99" s="3" t="s">
        <v>195</v>
      </c>
      <c r="B99" s="2">
        <v>31</v>
      </c>
      <c r="C99" s="3" t="s">
        <v>314</v>
      </c>
      <c r="D99" s="3" t="s">
        <v>8</v>
      </c>
      <c r="E99" s="3" t="s">
        <v>315</v>
      </c>
      <c r="F99" s="3" t="s">
        <v>316</v>
      </c>
      <c r="G99" s="15">
        <v>63197.845517877635</v>
      </c>
      <c r="H99" s="17">
        <f t="shared" si="19"/>
        <v>63197.854878322054</v>
      </c>
      <c r="I99" s="16">
        <v>1.0000001481133469</v>
      </c>
      <c r="J99" s="21">
        <f t="shared" si="20"/>
        <v>-0.64098461568251697</v>
      </c>
      <c r="K99" s="17">
        <f t="shared" si="21"/>
        <v>-40508.852721140742</v>
      </c>
    </row>
    <row r="100" spans="1:11" x14ac:dyDescent="0.35">
      <c r="A100" s="3" t="s">
        <v>195</v>
      </c>
      <c r="B100" s="2">
        <v>31</v>
      </c>
      <c r="C100" s="3" t="s">
        <v>266</v>
      </c>
      <c r="D100" s="3" t="s">
        <v>19</v>
      </c>
      <c r="E100" s="3" t="s">
        <v>19</v>
      </c>
      <c r="F100" s="3" t="s">
        <v>267</v>
      </c>
      <c r="G100" s="15">
        <v>28397419.624205295</v>
      </c>
      <c r="H100" s="17">
        <f t="shared" si="19"/>
        <v>25835499.146135285</v>
      </c>
      <c r="I100" s="16">
        <v>0.90978333552932078</v>
      </c>
      <c r="J100" s="21">
        <f t="shared" si="20"/>
        <v>-0.64098461568251697</v>
      </c>
      <c r="K100" s="17">
        <f t="shared" si="21"/>
        <v>-16560157.491151521</v>
      </c>
    </row>
    <row r="101" spans="1:11" x14ac:dyDescent="0.35">
      <c r="A101" s="3" t="s">
        <v>195</v>
      </c>
      <c r="B101" s="2">
        <v>31</v>
      </c>
      <c r="C101" s="3" t="s">
        <v>317</v>
      </c>
      <c r="D101" s="3" t="s">
        <v>19</v>
      </c>
      <c r="E101" s="3" t="s">
        <v>318</v>
      </c>
      <c r="F101" s="3" t="s">
        <v>307</v>
      </c>
      <c r="G101" s="15">
        <v>37984.730720811931</v>
      </c>
      <c r="H101" s="17">
        <f t="shared" si="19"/>
        <v>36085.491424390479</v>
      </c>
      <c r="I101" s="16">
        <v>0.9499999273291978</v>
      </c>
      <c r="J101" s="21">
        <f t="shared" si="20"/>
        <v>-0.64098461568251697</v>
      </c>
      <c r="K101" s="17">
        <f t="shared" si="21"/>
        <v>-23130.244852377691</v>
      </c>
    </row>
    <row r="102" spans="1:11" x14ac:dyDescent="0.35">
      <c r="A102" s="3" t="s">
        <v>195</v>
      </c>
      <c r="B102" s="2">
        <v>32</v>
      </c>
      <c r="C102" s="3" t="s">
        <v>319</v>
      </c>
      <c r="D102" s="3" t="s">
        <v>8</v>
      </c>
      <c r="E102" s="3" t="s">
        <v>320</v>
      </c>
      <c r="F102" s="3" t="s">
        <v>321</v>
      </c>
      <c r="G102" s="15">
        <v>207003.65760147368</v>
      </c>
      <c r="H102" s="17">
        <f t="shared" si="19"/>
        <v>0</v>
      </c>
      <c r="I102" s="16">
        <v>0</v>
      </c>
      <c r="J102" s="21">
        <f t="shared" si="20"/>
        <v>-0.69344124187445622</v>
      </c>
      <c r="K102" s="17">
        <f t="shared" si="21"/>
        <v>0</v>
      </c>
    </row>
    <row r="103" spans="1:11" x14ac:dyDescent="0.35">
      <c r="A103" s="3" t="s">
        <v>195</v>
      </c>
      <c r="B103" s="2">
        <v>32</v>
      </c>
      <c r="C103" s="3" t="s">
        <v>322</v>
      </c>
      <c r="D103" s="3" t="s">
        <v>8</v>
      </c>
      <c r="E103" s="3" t="s">
        <v>309</v>
      </c>
      <c r="F103" s="3" t="s">
        <v>291</v>
      </c>
      <c r="G103" s="15">
        <v>666899.66050504695</v>
      </c>
      <c r="H103" s="17">
        <f t="shared" si="19"/>
        <v>666899.66050504695</v>
      </c>
      <c r="I103" s="16">
        <v>1</v>
      </c>
      <c r="J103" s="21">
        <f t="shared" si="20"/>
        <v>-0.69344124187445622</v>
      </c>
      <c r="K103" s="17">
        <f t="shared" si="21"/>
        <v>-462455.72878627299</v>
      </c>
    </row>
    <row r="104" spans="1:11" x14ac:dyDescent="0.35">
      <c r="A104" s="3" t="s">
        <v>195</v>
      </c>
      <c r="B104" s="2">
        <v>32</v>
      </c>
      <c r="C104" s="3" t="s">
        <v>323</v>
      </c>
      <c r="D104" s="3" t="s">
        <v>8</v>
      </c>
      <c r="E104" s="3" t="s">
        <v>315</v>
      </c>
      <c r="F104" s="3" t="s">
        <v>316</v>
      </c>
      <c r="G104" s="15">
        <v>852820.20844985731</v>
      </c>
      <c r="H104" s="17">
        <f t="shared" si="19"/>
        <v>852820.24835066765</v>
      </c>
      <c r="I104" s="16">
        <v>1.0000000467868959</v>
      </c>
      <c r="J104" s="21">
        <f t="shared" si="20"/>
        <v>-0.69344124187445622</v>
      </c>
      <c r="K104" s="17">
        <f t="shared" si="21"/>
        <v>-591380.73211196915</v>
      </c>
    </row>
    <row r="105" spans="1:11" x14ac:dyDescent="0.35">
      <c r="A105" s="3" t="s">
        <v>195</v>
      </c>
      <c r="B105" s="2">
        <v>32</v>
      </c>
      <c r="C105" s="3" t="s">
        <v>268</v>
      </c>
      <c r="D105" s="3" t="s">
        <v>19</v>
      </c>
      <c r="E105" s="3" t="s">
        <v>19</v>
      </c>
      <c r="F105" s="3" t="s">
        <v>269</v>
      </c>
      <c r="G105" s="15">
        <v>19472161.654660966</v>
      </c>
      <c r="H105" s="17">
        <f t="shared" si="19"/>
        <v>18382740.759155672</v>
      </c>
      <c r="I105" s="16">
        <v>0.94405239054470758</v>
      </c>
      <c r="J105" s="21">
        <f t="shared" si="20"/>
        <v>-0.69344124187445622</v>
      </c>
      <c r="K105" s="17">
        <f t="shared" si="21"/>
        <v>-12747350.581085093</v>
      </c>
    </row>
    <row r="106" spans="1:11" x14ac:dyDescent="0.35">
      <c r="A106" s="3" t="s">
        <v>195</v>
      </c>
      <c r="B106" s="2">
        <v>32</v>
      </c>
      <c r="C106" s="3" t="s">
        <v>324</v>
      </c>
      <c r="D106" s="3" t="s">
        <v>19</v>
      </c>
      <c r="E106" s="3" t="s">
        <v>318</v>
      </c>
      <c r="F106" s="3" t="s">
        <v>307</v>
      </c>
      <c r="G106" s="15">
        <v>41246.139445011504</v>
      </c>
      <c r="H106" s="17">
        <f t="shared" si="19"/>
        <v>39183.834673598256</v>
      </c>
      <c r="I106" s="16">
        <v>0.95000005335862592</v>
      </c>
      <c r="J106" s="21">
        <f t="shared" si="20"/>
        <v>-0.69344124187445622</v>
      </c>
      <c r="K106" s="17">
        <f t="shared" si="21"/>
        <v>-27171.686977463352</v>
      </c>
    </row>
  </sheetData>
  <mergeCells count="1">
    <mergeCell ref="M27:N27"/>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609C4-5091-4FD3-9208-A6A098DDE235}">
  <sheetPr>
    <tabColor rgb="FF00B0F0"/>
  </sheetPr>
  <dimension ref="A1:AD231"/>
  <sheetViews>
    <sheetView zoomScale="60" zoomScaleNormal="60" workbookViewId="0">
      <selection activeCell="K1" sqref="K1"/>
    </sheetView>
  </sheetViews>
  <sheetFormatPr baseColWidth="10" defaultRowHeight="14.5" x14ac:dyDescent="0.35"/>
  <cols>
    <col min="2" max="2" width="3" style="34" bestFit="1" customWidth="1"/>
    <col min="7" max="7" width="14.1796875" bestFit="1" customWidth="1"/>
    <col min="8" max="8" width="12.7265625" bestFit="1" customWidth="1"/>
    <col min="11" max="11" width="12.7265625" bestFit="1" customWidth="1"/>
    <col min="13" max="13" width="3" bestFit="1" customWidth="1"/>
    <col min="15" max="15" width="15.81640625" customWidth="1"/>
    <col min="16" max="16" width="13.54296875" customWidth="1"/>
    <col min="17" max="17" width="12.26953125" customWidth="1"/>
    <col min="18" max="18" width="16.453125" customWidth="1"/>
    <col min="19" max="19" width="17.54296875" customWidth="1"/>
    <col min="20" max="20" width="19.54296875" customWidth="1"/>
    <col min="21" max="21" width="12" customWidth="1"/>
    <col min="22" max="22" width="13.54296875" customWidth="1"/>
    <col min="23" max="23" width="12" bestFit="1" customWidth="1"/>
    <col min="24" max="24" width="15.81640625" customWidth="1"/>
    <col min="25" max="25" width="13.54296875" customWidth="1"/>
    <col min="26" max="26" width="12.26953125" customWidth="1"/>
    <col min="27" max="27" width="15.81640625" bestFit="1" customWidth="1"/>
    <col min="28" max="29" width="12.7265625" bestFit="1" customWidth="1"/>
    <col min="30" max="30" width="12.453125" customWidth="1"/>
  </cols>
  <sheetData>
    <row r="1" spans="1:30" x14ac:dyDescent="0.35">
      <c r="A1" s="1" t="s">
        <v>186</v>
      </c>
      <c r="B1" s="12" t="s">
        <v>129</v>
      </c>
      <c r="C1" s="1" t="s">
        <v>187</v>
      </c>
      <c r="D1" s="1" t="s">
        <v>2</v>
      </c>
      <c r="E1" s="1" t="s">
        <v>3</v>
      </c>
      <c r="F1" s="1" t="s">
        <v>4</v>
      </c>
      <c r="G1" s="1" t="s">
        <v>160</v>
      </c>
      <c r="H1" s="1" t="s">
        <v>1</v>
      </c>
      <c r="I1" s="1" t="s">
        <v>161</v>
      </c>
      <c r="J1" s="1" t="s">
        <v>132</v>
      </c>
      <c r="K1" s="1" t="s">
        <v>188</v>
      </c>
      <c r="X1" s="5" t="s">
        <v>1</v>
      </c>
      <c r="AA1" s="5" t="s">
        <v>158</v>
      </c>
    </row>
    <row r="2" spans="1:30" x14ac:dyDescent="0.35">
      <c r="A2" s="3" t="s">
        <v>189</v>
      </c>
      <c r="B2" s="2">
        <v>18</v>
      </c>
      <c r="C2" s="6" t="s">
        <v>346</v>
      </c>
      <c r="D2" s="3" t="s">
        <v>8</v>
      </c>
      <c r="E2" s="3" t="s">
        <v>347</v>
      </c>
      <c r="F2" s="3" t="s">
        <v>348</v>
      </c>
      <c r="G2" s="20">
        <v>11864501</v>
      </c>
      <c r="H2" s="17">
        <f>+G2*I2</f>
        <v>8404051.8612282164</v>
      </c>
      <c r="I2" s="21">
        <f>+VLOOKUP(B2,'[2]Ajuste en Remuneraciones'!$A:$E,5,FALSE)</f>
        <v>0.70833588881894116</v>
      </c>
      <c r="J2" s="21">
        <f>+VLOOKUP(B2,$M$3:$W$26,11,FALSE)</f>
        <v>-0.68343704293202623</v>
      </c>
      <c r="K2" s="17">
        <f>+H2*J2</f>
        <v>-5743640.3526852038</v>
      </c>
      <c r="M2" s="12" t="s">
        <v>129</v>
      </c>
      <c r="N2" s="12" t="s">
        <v>130</v>
      </c>
      <c r="O2" s="12" t="s">
        <v>189</v>
      </c>
      <c r="P2" s="12" t="s">
        <v>194</v>
      </c>
      <c r="Q2" s="12" t="s">
        <v>195</v>
      </c>
      <c r="R2" s="12" t="s">
        <v>164</v>
      </c>
      <c r="S2" s="12" t="s">
        <v>196</v>
      </c>
      <c r="T2" s="12" t="s">
        <v>197</v>
      </c>
      <c r="U2" s="12" t="s">
        <v>198</v>
      </c>
      <c r="V2" s="12" t="s">
        <v>199</v>
      </c>
      <c r="W2" s="12" t="s">
        <v>158</v>
      </c>
      <c r="X2" s="12" t="s">
        <v>189</v>
      </c>
      <c r="Y2" s="12" t="s">
        <v>194</v>
      </c>
      <c r="Z2" s="12" t="s">
        <v>195</v>
      </c>
      <c r="AA2" s="12" t="s">
        <v>189</v>
      </c>
      <c r="AB2" s="12" t="s">
        <v>194</v>
      </c>
      <c r="AC2" s="12" t="s">
        <v>195</v>
      </c>
      <c r="AD2" s="12" t="s">
        <v>349</v>
      </c>
    </row>
    <row r="3" spans="1:30" x14ac:dyDescent="0.35">
      <c r="A3" s="3" t="s">
        <v>189</v>
      </c>
      <c r="B3" s="2">
        <v>22</v>
      </c>
      <c r="C3" s="6" t="s">
        <v>350</v>
      </c>
      <c r="D3" s="3" t="s">
        <v>191</v>
      </c>
      <c r="E3" s="3" t="s">
        <v>351</v>
      </c>
      <c r="F3" s="3" t="s">
        <v>352</v>
      </c>
      <c r="G3" s="20">
        <v>92742664</v>
      </c>
      <c r="H3" s="17">
        <f t="shared" ref="H3:H8" si="0">+G3*I3</f>
        <v>79171642.458000049</v>
      </c>
      <c r="I3" s="21">
        <f>+VLOOKUP(B3,'[2]Ajuste en Remuneraciones'!$A:$E,5,FALSE)</f>
        <v>0.85367013457797647</v>
      </c>
      <c r="J3" s="21">
        <f t="shared" ref="J3:J21" si="1">+VLOOKUP(B3,$M$3:$W$26,11,FALSE)</f>
        <v>0</v>
      </c>
      <c r="K3" s="17">
        <f t="shared" ref="K3:K21" si="2">+H3*J3</f>
        <v>0</v>
      </c>
      <c r="M3" s="2">
        <v>6</v>
      </c>
      <c r="N3" s="6" t="s">
        <v>133</v>
      </c>
      <c r="O3" s="15">
        <f t="shared" ref="O3:Q26" si="3">+SUMIFS($G:$G,$B:$B,$M3,$A:$A,O$2)</f>
        <v>0</v>
      </c>
      <c r="P3" s="15">
        <f t="shared" si="3"/>
        <v>0</v>
      </c>
      <c r="Q3" s="15">
        <f t="shared" si="3"/>
        <v>0</v>
      </c>
      <c r="R3" s="22">
        <f>+SUM(O3:Q3)</f>
        <v>0</v>
      </c>
      <c r="S3" s="2">
        <v>804</v>
      </c>
      <c r="T3" s="22" t="str">
        <f>IF(R3=0,"",+R3/S3)</f>
        <v/>
      </c>
      <c r="U3" s="15" t="str">
        <f>IF(R3=0,"",+$T$29*S3)</f>
        <v/>
      </c>
      <c r="V3" s="22">
        <f>+IF(R3=0,0,IF(R3&gt;U3,R3-U3,0))</f>
        <v>0</v>
      </c>
      <c r="W3" s="7">
        <f>+-IF(R3=0,0,V3/R3)</f>
        <v>0</v>
      </c>
      <c r="X3" s="15">
        <f t="shared" ref="X3:Z26" si="4">+SUMIFS($H:$H,$B:$B,$M3,$A:$A,O$2)</f>
        <v>0</v>
      </c>
      <c r="Y3" s="15">
        <f t="shared" si="4"/>
        <v>0</v>
      </c>
      <c r="Z3" s="15">
        <f t="shared" si="4"/>
        <v>0</v>
      </c>
      <c r="AA3" s="15">
        <f>+X3*$W3</f>
        <v>0</v>
      </c>
      <c r="AB3" s="15">
        <f t="shared" ref="AB3:AC18" si="5">+Y3*$W3</f>
        <v>0</v>
      </c>
      <c r="AC3" s="15">
        <f t="shared" si="5"/>
        <v>0</v>
      </c>
      <c r="AD3" s="22">
        <f>+SUM(AA3:AC3)</f>
        <v>0</v>
      </c>
    </row>
    <row r="4" spans="1:30" x14ac:dyDescent="0.35">
      <c r="A4" s="3" t="s">
        <v>189</v>
      </c>
      <c r="B4" s="2">
        <v>23</v>
      </c>
      <c r="C4" s="6" t="s">
        <v>353</v>
      </c>
      <c r="D4" s="3" t="s">
        <v>191</v>
      </c>
      <c r="E4" s="3" t="s">
        <v>351</v>
      </c>
      <c r="F4" s="3" t="s">
        <v>352</v>
      </c>
      <c r="G4" s="20">
        <v>156398342</v>
      </c>
      <c r="H4" s="17">
        <f t="shared" si="0"/>
        <v>126660300.40749659</v>
      </c>
      <c r="I4" s="21">
        <f>+VLOOKUP(B4,'[2]Ajuste en Remuneraciones'!$A:$E,5,FALSE)</f>
        <v>0.80985705339188685</v>
      </c>
      <c r="J4" s="21">
        <f t="shared" si="1"/>
        <v>-5.6920833558779693E-2</v>
      </c>
      <c r="K4" s="17">
        <f t="shared" si="2"/>
        <v>-7209609.8780001486</v>
      </c>
      <c r="M4" s="2">
        <v>8</v>
      </c>
      <c r="N4" s="6" t="s">
        <v>134</v>
      </c>
      <c r="O4" s="15">
        <f t="shared" si="3"/>
        <v>0</v>
      </c>
      <c r="P4" s="15">
        <f t="shared" si="3"/>
        <v>0</v>
      </c>
      <c r="Q4" s="15">
        <f t="shared" si="3"/>
        <v>0</v>
      </c>
      <c r="R4" s="22">
        <f t="shared" ref="R4:R26" si="6">+SUM(O4:Q4)</f>
        <v>0</v>
      </c>
      <c r="S4" s="2">
        <v>20</v>
      </c>
      <c r="T4" s="22" t="str">
        <f t="shared" ref="T4:T27" si="7">IF(R4=0,"",+R4/S4)</f>
        <v/>
      </c>
      <c r="U4" s="15" t="str">
        <f t="shared" ref="U4:U26" si="8">IF(R4=0,"",+$T$29*S4)</f>
        <v/>
      </c>
      <c r="V4" s="22">
        <f t="shared" ref="V4:V26" si="9">+IF(R4=0,0,IF(R4&gt;U4,R4-U4,0))</f>
        <v>0</v>
      </c>
      <c r="W4" s="7">
        <f t="shared" ref="W4:W26" si="10">+-IF(R4=0,0,V4/R4)</f>
        <v>0</v>
      </c>
      <c r="X4" s="15">
        <f t="shared" si="4"/>
        <v>0</v>
      </c>
      <c r="Y4" s="15">
        <f t="shared" si="4"/>
        <v>0</v>
      </c>
      <c r="Z4" s="15">
        <f t="shared" si="4"/>
        <v>0</v>
      </c>
      <c r="AA4" s="15">
        <f t="shared" ref="AA4:AC26" si="11">+X4*$W4</f>
        <v>0</v>
      </c>
      <c r="AB4" s="15">
        <f t="shared" si="5"/>
        <v>0</v>
      </c>
      <c r="AC4" s="15">
        <f t="shared" si="5"/>
        <v>0</v>
      </c>
      <c r="AD4" s="22">
        <f t="shared" ref="AD4:AD26" si="12">+SUM(AA4:AC4)</f>
        <v>0</v>
      </c>
    </row>
    <row r="5" spans="1:30" x14ac:dyDescent="0.35">
      <c r="A5" s="3" t="s">
        <v>189</v>
      </c>
      <c r="B5" s="2">
        <v>24</v>
      </c>
      <c r="C5" s="6" t="s">
        <v>354</v>
      </c>
      <c r="D5" s="3" t="s">
        <v>191</v>
      </c>
      <c r="E5" s="3" t="s">
        <v>351</v>
      </c>
      <c r="F5" s="3" t="s">
        <v>352</v>
      </c>
      <c r="G5" s="20">
        <v>15295250</v>
      </c>
      <c r="H5" s="17">
        <f t="shared" si="0"/>
        <v>8126935.4978318531</v>
      </c>
      <c r="I5" s="21">
        <f>+VLOOKUP(B5,'[2]Ajuste en Remuneraciones'!$A:$E,5,FALSE)</f>
        <v>0.53133721239154985</v>
      </c>
      <c r="J5" s="21">
        <f t="shared" si="1"/>
        <v>0</v>
      </c>
      <c r="K5" s="17">
        <f t="shared" si="2"/>
        <v>0</v>
      </c>
      <c r="M5" s="2">
        <v>9</v>
      </c>
      <c r="N5" s="6" t="s">
        <v>135</v>
      </c>
      <c r="O5" s="15">
        <f t="shared" si="3"/>
        <v>0</v>
      </c>
      <c r="P5" s="15">
        <f t="shared" si="3"/>
        <v>0</v>
      </c>
      <c r="Q5" s="15">
        <f t="shared" si="3"/>
        <v>0</v>
      </c>
      <c r="R5" s="22">
        <f t="shared" si="6"/>
        <v>0</v>
      </c>
      <c r="S5" s="2">
        <v>53</v>
      </c>
      <c r="T5" s="22" t="str">
        <f t="shared" si="7"/>
        <v/>
      </c>
      <c r="U5" s="15" t="str">
        <f t="shared" si="8"/>
        <v/>
      </c>
      <c r="V5" s="22">
        <f t="shared" si="9"/>
        <v>0</v>
      </c>
      <c r="W5" s="7">
        <f t="shared" si="10"/>
        <v>0</v>
      </c>
      <c r="X5" s="15">
        <f t="shared" si="4"/>
        <v>0</v>
      </c>
      <c r="Y5" s="15">
        <f t="shared" si="4"/>
        <v>0</v>
      </c>
      <c r="Z5" s="15">
        <f t="shared" si="4"/>
        <v>0</v>
      </c>
      <c r="AA5" s="15">
        <f t="shared" si="11"/>
        <v>0</v>
      </c>
      <c r="AB5" s="15">
        <f t="shared" si="5"/>
        <v>0</v>
      </c>
      <c r="AC5" s="15">
        <f t="shared" si="5"/>
        <v>0</v>
      </c>
      <c r="AD5" s="22">
        <f t="shared" si="12"/>
        <v>0</v>
      </c>
    </row>
    <row r="6" spans="1:30" x14ac:dyDescent="0.35">
      <c r="A6" s="3" t="s">
        <v>189</v>
      </c>
      <c r="B6" s="2">
        <v>25</v>
      </c>
      <c r="C6" s="6" t="s">
        <v>355</v>
      </c>
      <c r="D6" s="3" t="s">
        <v>8</v>
      </c>
      <c r="E6" s="3" t="s">
        <v>184</v>
      </c>
      <c r="F6" s="3" t="s">
        <v>356</v>
      </c>
      <c r="G6" s="20">
        <v>3102576</v>
      </c>
      <c r="H6" s="17">
        <f t="shared" si="0"/>
        <v>1429199.5476160485</v>
      </c>
      <c r="I6" s="21">
        <f>+VLOOKUP(B6,'[2]Ajuste en Remuneraciones'!$A:$E,5,FALSE)</f>
        <v>0.46064932740279319</v>
      </c>
      <c r="J6" s="21">
        <f t="shared" si="1"/>
        <v>0</v>
      </c>
      <c r="K6" s="17">
        <f t="shared" si="2"/>
        <v>0</v>
      </c>
      <c r="M6" s="2">
        <v>10</v>
      </c>
      <c r="N6" s="6" t="s">
        <v>136</v>
      </c>
      <c r="O6" s="15">
        <f t="shared" si="3"/>
        <v>0</v>
      </c>
      <c r="P6" s="15">
        <f t="shared" si="3"/>
        <v>0</v>
      </c>
      <c r="Q6" s="15">
        <f t="shared" si="3"/>
        <v>133211430.28000002</v>
      </c>
      <c r="R6" s="22">
        <f t="shared" si="6"/>
        <v>133211430.28000002</v>
      </c>
      <c r="S6" s="2">
        <v>804</v>
      </c>
      <c r="T6" s="22">
        <f t="shared" si="7"/>
        <v>165685.85855721394</v>
      </c>
      <c r="U6" s="15">
        <f t="shared" si="8"/>
        <v>205905289.78998861</v>
      </c>
      <c r="V6" s="22">
        <f t="shared" si="9"/>
        <v>0</v>
      </c>
      <c r="W6" s="7">
        <f t="shared" si="10"/>
        <v>0</v>
      </c>
      <c r="X6" s="15">
        <f t="shared" si="4"/>
        <v>0</v>
      </c>
      <c r="Y6" s="15">
        <f t="shared" si="4"/>
        <v>0</v>
      </c>
      <c r="Z6" s="15">
        <f t="shared" si="4"/>
        <v>115828634.82325332</v>
      </c>
      <c r="AA6" s="15">
        <f t="shared" si="11"/>
        <v>0</v>
      </c>
      <c r="AB6" s="15">
        <f t="shared" si="5"/>
        <v>0</v>
      </c>
      <c r="AC6" s="15">
        <f t="shared" si="5"/>
        <v>0</v>
      </c>
      <c r="AD6" s="22">
        <f t="shared" si="12"/>
        <v>0</v>
      </c>
    </row>
    <row r="7" spans="1:30" x14ac:dyDescent="0.35">
      <c r="A7" s="3" t="s">
        <v>189</v>
      </c>
      <c r="B7" s="2">
        <v>25</v>
      </c>
      <c r="C7" s="6" t="s">
        <v>357</v>
      </c>
      <c r="D7" s="3" t="s">
        <v>19</v>
      </c>
      <c r="E7" s="3" t="s">
        <v>358</v>
      </c>
      <c r="F7" s="3" t="s">
        <v>359</v>
      </c>
      <c r="G7" s="20">
        <v>25078386</v>
      </c>
      <c r="H7" s="17">
        <f t="shared" si="0"/>
        <v>11552341.643247625</v>
      </c>
      <c r="I7" s="21">
        <f>+VLOOKUP(B7,'[2]Ajuste en Remuneraciones'!$A:$E,5,FALSE)</f>
        <v>0.46064932740279319</v>
      </c>
      <c r="J7" s="21">
        <f t="shared" si="1"/>
        <v>0</v>
      </c>
      <c r="K7" s="17">
        <f t="shared" si="2"/>
        <v>0</v>
      </c>
      <c r="M7" s="2">
        <v>12</v>
      </c>
      <c r="N7" s="6" t="s">
        <v>137</v>
      </c>
      <c r="O7" s="15">
        <f t="shared" si="3"/>
        <v>0</v>
      </c>
      <c r="P7" s="15">
        <f t="shared" si="3"/>
        <v>0</v>
      </c>
      <c r="Q7" s="15">
        <f t="shared" si="3"/>
        <v>0</v>
      </c>
      <c r="R7" s="22">
        <f t="shared" si="6"/>
        <v>0</v>
      </c>
      <c r="S7" s="2">
        <v>10</v>
      </c>
      <c r="T7" s="22" t="str">
        <f t="shared" si="7"/>
        <v/>
      </c>
      <c r="U7" s="15" t="str">
        <f t="shared" si="8"/>
        <v/>
      </c>
      <c r="V7" s="22">
        <f t="shared" si="9"/>
        <v>0</v>
      </c>
      <c r="W7" s="7">
        <f t="shared" si="10"/>
        <v>0</v>
      </c>
      <c r="X7" s="15">
        <f t="shared" si="4"/>
        <v>0</v>
      </c>
      <c r="Y7" s="15">
        <f t="shared" si="4"/>
        <v>0</v>
      </c>
      <c r="Z7" s="15">
        <f t="shared" si="4"/>
        <v>0</v>
      </c>
      <c r="AA7" s="15">
        <f t="shared" si="11"/>
        <v>0</v>
      </c>
      <c r="AB7" s="15">
        <f t="shared" si="5"/>
        <v>0</v>
      </c>
      <c r="AC7" s="15">
        <f t="shared" si="5"/>
        <v>0</v>
      </c>
      <c r="AD7" s="22">
        <f t="shared" si="12"/>
        <v>0</v>
      </c>
    </row>
    <row r="8" spans="1:30" x14ac:dyDescent="0.35">
      <c r="A8" s="3" t="s">
        <v>189</v>
      </c>
      <c r="B8" s="2">
        <v>39</v>
      </c>
      <c r="C8" s="6" t="s">
        <v>360</v>
      </c>
      <c r="D8" s="3" t="s">
        <v>191</v>
      </c>
      <c r="E8" s="3" t="s">
        <v>351</v>
      </c>
      <c r="F8" s="3" t="s">
        <v>352</v>
      </c>
      <c r="G8" s="20">
        <v>3953564</v>
      </c>
      <c r="H8" s="17">
        <f t="shared" si="0"/>
        <v>2943654.9901641952</v>
      </c>
      <c r="I8" s="21">
        <f>+VLOOKUP(B8,'[2]Ajuste en Remuneraciones'!$A:$E,5,FALSE)</f>
        <v>0.74455731339221909</v>
      </c>
      <c r="J8" s="21">
        <f t="shared" si="1"/>
        <v>0</v>
      </c>
      <c r="K8" s="17">
        <f t="shared" si="2"/>
        <v>0</v>
      </c>
      <c r="M8" s="2">
        <v>13</v>
      </c>
      <c r="N8" s="6" t="s">
        <v>138</v>
      </c>
      <c r="O8" s="15">
        <f t="shared" si="3"/>
        <v>0</v>
      </c>
      <c r="P8" s="15">
        <f t="shared" si="3"/>
        <v>0</v>
      </c>
      <c r="Q8" s="15">
        <f t="shared" si="3"/>
        <v>0</v>
      </c>
      <c r="R8" s="22">
        <f t="shared" si="6"/>
        <v>0</v>
      </c>
      <c r="S8" s="2">
        <v>25</v>
      </c>
      <c r="T8" s="22" t="str">
        <f t="shared" si="7"/>
        <v/>
      </c>
      <c r="U8" s="15" t="str">
        <f t="shared" si="8"/>
        <v/>
      </c>
      <c r="V8" s="22">
        <f t="shared" si="9"/>
        <v>0</v>
      </c>
      <c r="W8" s="7">
        <f t="shared" si="10"/>
        <v>0</v>
      </c>
      <c r="X8" s="15">
        <f t="shared" si="4"/>
        <v>0</v>
      </c>
      <c r="Y8" s="15">
        <f t="shared" si="4"/>
        <v>0</v>
      </c>
      <c r="Z8" s="15">
        <f t="shared" si="4"/>
        <v>0</v>
      </c>
      <c r="AA8" s="15">
        <f t="shared" si="11"/>
        <v>0</v>
      </c>
      <c r="AB8" s="15">
        <f t="shared" si="5"/>
        <v>0</v>
      </c>
      <c r="AC8" s="15">
        <f t="shared" si="5"/>
        <v>0</v>
      </c>
      <c r="AD8" s="22">
        <f t="shared" si="12"/>
        <v>0</v>
      </c>
    </row>
    <row r="9" spans="1:30" x14ac:dyDescent="0.35">
      <c r="A9" s="36" t="s">
        <v>194</v>
      </c>
      <c r="B9" s="37">
        <v>18</v>
      </c>
      <c r="C9" s="36" t="s">
        <v>183</v>
      </c>
      <c r="D9" s="36" t="s">
        <v>8</v>
      </c>
      <c r="E9" s="36" t="s">
        <v>184</v>
      </c>
      <c r="F9" s="36" t="s">
        <v>185</v>
      </c>
      <c r="G9" s="38">
        <v>860150926</v>
      </c>
      <c r="H9" s="38">
        <v>658038517</v>
      </c>
      <c r="I9" s="39">
        <v>0.76502680763259445</v>
      </c>
      <c r="J9" s="40">
        <f t="shared" si="1"/>
        <v>-0.68343704293202623</v>
      </c>
      <c r="K9" s="41">
        <f t="shared" si="2"/>
        <v>-449727898.19385588</v>
      </c>
      <c r="M9" s="2">
        <v>14</v>
      </c>
      <c r="N9" s="6" t="s">
        <v>139</v>
      </c>
      <c r="O9" s="15">
        <f t="shared" si="3"/>
        <v>0</v>
      </c>
      <c r="P9" s="15">
        <f t="shared" si="3"/>
        <v>0</v>
      </c>
      <c r="Q9" s="15">
        <f t="shared" si="3"/>
        <v>18432435.999999996</v>
      </c>
      <c r="R9" s="22">
        <f t="shared" si="6"/>
        <v>18432435.999999996</v>
      </c>
      <c r="S9" s="2">
        <v>161</v>
      </c>
      <c r="T9" s="22">
        <f t="shared" si="7"/>
        <v>114487.18012422358</v>
      </c>
      <c r="U9" s="15">
        <f t="shared" si="8"/>
        <v>41232278.179338515</v>
      </c>
      <c r="V9" s="22">
        <f t="shared" si="9"/>
        <v>0</v>
      </c>
      <c r="W9" s="7">
        <f t="shared" si="10"/>
        <v>0</v>
      </c>
      <c r="X9" s="15">
        <f t="shared" si="4"/>
        <v>0</v>
      </c>
      <c r="Y9" s="15">
        <f t="shared" si="4"/>
        <v>0</v>
      </c>
      <c r="Z9" s="15">
        <f t="shared" si="4"/>
        <v>17920014.279199999</v>
      </c>
      <c r="AA9" s="15">
        <f t="shared" si="11"/>
        <v>0</v>
      </c>
      <c r="AB9" s="15">
        <f t="shared" si="5"/>
        <v>0</v>
      </c>
      <c r="AC9" s="15">
        <f t="shared" si="5"/>
        <v>0</v>
      </c>
      <c r="AD9" s="22">
        <f t="shared" si="12"/>
        <v>0</v>
      </c>
    </row>
    <row r="10" spans="1:30" x14ac:dyDescent="0.35">
      <c r="A10" s="3" t="s">
        <v>195</v>
      </c>
      <c r="B10" s="2">
        <v>10</v>
      </c>
      <c r="C10" s="6" t="s">
        <v>361</v>
      </c>
      <c r="D10" s="3" t="s">
        <v>20</v>
      </c>
      <c r="E10" s="3" t="s">
        <v>362</v>
      </c>
      <c r="F10" s="3" t="s">
        <v>363</v>
      </c>
      <c r="G10" s="20">
        <v>133211430.28000002</v>
      </c>
      <c r="H10" s="17">
        <v>115828634.82325332</v>
      </c>
      <c r="I10" s="21">
        <v>0.86950973035715162</v>
      </c>
      <c r="J10" s="21">
        <f t="shared" si="1"/>
        <v>0</v>
      </c>
      <c r="K10" s="17">
        <f t="shared" si="2"/>
        <v>0</v>
      </c>
      <c r="M10" s="2">
        <v>18</v>
      </c>
      <c r="N10" s="6" t="s">
        <v>140</v>
      </c>
      <c r="O10" s="15">
        <f t="shared" si="3"/>
        <v>11864501</v>
      </c>
      <c r="P10" s="15">
        <f t="shared" si="3"/>
        <v>860150926</v>
      </c>
      <c r="Q10" s="15">
        <f t="shared" si="3"/>
        <v>92275</v>
      </c>
      <c r="R10" s="22">
        <f t="shared" si="6"/>
        <v>872107702</v>
      </c>
      <c r="S10" s="2">
        <v>1078</v>
      </c>
      <c r="T10" s="42">
        <f t="shared" si="7"/>
        <v>809005.28942486085</v>
      </c>
      <c r="U10" s="15">
        <f t="shared" si="8"/>
        <v>276076993.02687526</v>
      </c>
      <c r="V10" s="22">
        <f t="shared" si="9"/>
        <v>596030708.97312474</v>
      </c>
      <c r="W10" s="7">
        <f t="shared" si="10"/>
        <v>-0.68343704293202623</v>
      </c>
      <c r="X10" s="15">
        <f t="shared" si="4"/>
        <v>8404051.8612282164</v>
      </c>
      <c r="Y10" s="15">
        <f t="shared" si="4"/>
        <v>658038517</v>
      </c>
      <c r="Z10" s="15">
        <f t="shared" si="4"/>
        <v>0</v>
      </c>
      <c r="AA10" s="15">
        <f t="shared" si="11"/>
        <v>-5743640.3526852038</v>
      </c>
      <c r="AB10" s="15">
        <f t="shared" si="5"/>
        <v>-449727898.19385588</v>
      </c>
      <c r="AC10" s="15">
        <f t="shared" si="5"/>
        <v>0</v>
      </c>
      <c r="AD10" s="22">
        <f t="shared" si="12"/>
        <v>-455471538.54654109</v>
      </c>
    </row>
    <row r="11" spans="1:30" x14ac:dyDescent="0.35">
      <c r="A11" s="3" t="s">
        <v>195</v>
      </c>
      <c r="B11">
        <v>14</v>
      </c>
      <c r="C11" s="3" t="s">
        <v>364</v>
      </c>
      <c r="D11" s="3" t="s">
        <v>224</v>
      </c>
      <c r="E11" s="3" t="s">
        <v>365</v>
      </c>
      <c r="F11" s="3" t="s">
        <v>366</v>
      </c>
      <c r="G11" s="15">
        <v>18432435.999999996</v>
      </c>
      <c r="H11" s="17">
        <v>17920014.279199999</v>
      </c>
      <c r="I11" s="21">
        <v>0.97220000000000018</v>
      </c>
      <c r="J11" s="21">
        <f t="shared" si="1"/>
        <v>0</v>
      </c>
      <c r="K11" s="17">
        <f t="shared" si="2"/>
        <v>0</v>
      </c>
      <c r="M11" s="2">
        <v>21</v>
      </c>
      <c r="N11" s="6" t="s">
        <v>141</v>
      </c>
      <c r="O11" s="15">
        <f t="shared" si="3"/>
        <v>0</v>
      </c>
      <c r="P11" s="15">
        <f t="shared" si="3"/>
        <v>0</v>
      </c>
      <c r="Q11" s="15">
        <f t="shared" si="3"/>
        <v>0</v>
      </c>
      <c r="R11" s="22">
        <f t="shared" si="6"/>
        <v>0</v>
      </c>
      <c r="S11" s="2">
        <v>112</v>
      </c>
      <c r="T11" s="42" t="str">
        <f t="shared" si="7"/>
        <v/>
      </c>
      <c r="U11" s="15" t="str">
        <f t="shared" si="8"/>
        <v/>
      </c>
      <c r="V11" s="22">
        <f t="shared" si="9"/>
        <v>0</v>
      </c>
      <c r="W11" s="7">
        <f t="shared" si="10"/>
        <v>0</v>
      </c>
      <c r="X11" s="15">
        <f t="shared" si="4"/>
        <v>0</v>
      </c>
      <c r="Y11" s="15">
        <f t="shared" si="4"/>
        <v>0</v>
      </c>
      <c r="Z11" s="15">
        <f t="shared" si="4"/>
        <v>0</v>
      </c>
      <c r="AA11" s="15">
        <f t="shared" si="11"/>
        <v>0</v>
      </c>
      <c r="AB11" s="15">
        <f t="shared" si="5"/>
        <v>0</v>
      </c>
      <c r="AC11" s="15">
        <f t="shared" si="5"/>
        <v>0</v>
      </c>
      <c r="AD11" s="22">
        <f t="shared" si="12"/>
        <v>0</v>
      </c>
    </row>
    <row r="12" spans="1:30" x14ac:dyDescent="0.35">
      <c r="A12" s="3" t="s">
        <v>195</v>
      </c>
      <c r="B12">
        <v>18</v>
      </c>
      <c r="C12" s="3" t="s">
        <v>183</v>
      </c>
      <c r="D12" s="3" t="s">
        <v>8</v>
      </c>
      <c r="E12" s="3" t="s">
        <v>184</v>
      </c>
      <c r="F12" s="3" t="s">
        <v>185</v>
      </c>
      <c r="G12" s="15">
        <v>92275</v>
      </c>
      <c r="H12" s="17">
        <v>0</v>
      </c>
      <c r="I12" s="21">
        <v>0</v>
      </c>
      <c r="J12" s="21">
        <f t="shared" si="1"/>
        <v>-0.68343704293202623</v>
      </c>
      <c r="K12" s="17">
        <f t="shared" si="2"/>
        <v>0</v>
      </c>
      <c r="M12" s="2">
        <v>22</v>
      </c>
      <c r="N12" s="6" t="s">
        <v>142</v>
      </c>
      <c r="O12" s="15">
        <f t="shared" si="3"/>
        <v>92742664</v>
      </c>
      <c r="P12" s="15">
        <f t="shared" si="3"/>
        <v>0</v>
      </c>
      <c r="Q12" s="15">
        <f t="shared" si="3"/>
        <v>14621592</v>
      </c>
      <c r="R12" s="22">
        <f t="shared" si="6"/>
        <v>107364256</v>
      </c>
      <c r="S12" s="2">
        <v>461</v>
      </c>
      <c r="T12" s="42">
        <f t="shared" si="7"/>
        <v>232894.26464208242</v>
      </c>
      <c r="U12" s="15">
        <f t="shared" si="8"/>
        <v>118062610.19052829</v>
      </c>
      <c r="V12" s="22">
        <f t="shared" si="9"/>
        <v>0</v>
      </c>
      <c r="W12" s="7">
        <f t="shared" si="10"/>
        <v>0</v>
      </c>
      <c r="X12" s="15">
        <f t="shared" si="4"/>
        <v>79171642.458000049</v>
      </c>
      <c r="Y12" s="15">
        <f t="shared" si="4"/>
        <v>0</v>
      </c>
      <c r="Z12" s="15">
        <f t="shared" si="4"/>
        <v>12262628.819930945</v>
      </c>
      <c r="AA12" s="15">
        <f t="shared" si="11"/>
        <v>0</v>
      </c>
      <c r="AB12" s="15">
        <f t="shared" si="5"/>
        <v>0</v>
      </c>
      <c r="AC12" s="15">
        <f t="shared" si="5"/>
        <v>0</v>
      </c>
      <c r="AD12" s="22">
        <f t="shared" si="12"/>
        <v>0</v>
      </c>
    </row>
    <row r="13" spans="1:30" x14ac:dyDescent="0.35">
      <c r="A13" s="3" t="s">
        <v>195</v>
      </c>
      <c r="B13" s="2">
        <v>22</v>
      </c>
      <c r="C13" s="3" t="s">
        <v>367</v>
      </c>
      <c r="D13" s="3" t="s">
        <v>191</v>
      </c>
      <c r="E13" s="3" t="s">
        <v>368</v>
      </c>
      <c r="F13" s="3" t="s">
        <v>369</v>
      </c>
      <c r="G13" s="15">
        <v>4893094</v>
      </c>
      <c r="H13" s="15">
        <v>4149561.4931555246</v>
      </c>
      <c r="I13" s="16">
        <v>0.84804450786261709</v>
      </c>
      <c r="J13" s="21">
        <f t="shared" si="1"/>
        <v>0</v>
      </c>
      <c r="K13" s="17">
        <f t="shared" si="2"/>
        <v>0</v>
      </c>
      <c r="M13" s="2">
        <v>23</v>
      </c>
      <c r="N13" s="6" t="s">
        <v>143</v>
      </c>
      <c r="O13" s="15">
        <f t="shared" si="3"/>
        <v>156398342</v>
      </c>
      <c r="P13" s="15">
        <f t="shared" si="3"/>
        <v>0</v>
      </c>
      <c r="Q13" s="15">
        <f t="shared" si="3"/>
        <v>36408150</v>
      </c>
      <c r="R13" s="22">
        <f t="shared" si="6"/>
        <v>192806492</v>
      </c>
      <c r="S13" s="2">
        <v>710</v>
      </c>
      <c r="T13" s="42">
        <f t="shared" si="7"/>
        <v>271558.43943661969</v>
      </c>
      <c r="U13" s="15">
        <f t="shared" si="8"/>
        <v>181831785.75981581</v>
      </c>
      <c r="V13" s="22">
        <f t="shared" si="9"/>
        <v>10974706.240184188</v>
      </c>
      <c r="W13" s="7">
        <f t="shared" si="10"/>
        <v>-5.6920833558779693E-2</v>
      </c>
      <c r="X13" s="15">
        <f t="shared" si="4"/>
        <v>126660300.40749659</v>
      </c>
      <c r="Y13" s="15">
        <f t="shared" si="4"/>
        <v>0</v>
      </c>
      <c r="Z13" s="15">
        <f t="shared" si="4"/>
        <v>28563012.281126887</v>
      </c>
      <c r="AA13" s="15">
        <f t="shared" si="11"/>
        <v>-7209609.8780001486</v>
      </c>
      <c r="AB13" s="15">
        <f t="shared" si="5"/>
        <v>0</v>
      </c>
      <c r="AC13" s="15">
        <f t="shared" si="5"/>
        <v>-1625830.4679914038</v>
      </c>
      <c r="AD13" s="22">
        <f t="shared" si="12"/>
        <v>-8835440.3459915519</v>
      </c>
    </row>
    <row r="14" spans="1:30" x14ac:dyDescent="0.35">
      <c r="A14" s="3" t="s">
        <v>195</v>
      </c>
      <c r="B14" s="2">
        <v>22</v>
      </c>
      <c r="C14" s="3" t="s">
        <v>370</v>
      </c>
      <c r="D14" s="3" t="s">
        <v>191</v>
      </c>
      <c r="E14" s="3" t="s">
        <v>371</v>
      </c>
      <c r="F14" s="3" t="s">
        <v>372</v>
      </c>
      <c r="G14" s="15">
        <v>8705005</v>
      </c>
      <c r="H14" s="15">
        <v>7382237.3267754195</v>
      </c>
      <c r="I14" s="16">
        <v>0.8480451564100675</v>
      </c>
      <c r="J14" s="21">
        <f t="shared" si="1"/>
        <v>0</v>
      </c>
      <c r="K14" s="17">
        <f t="shared" si="2"/>
        <v>0</v>
      </c>
      <c r="M14" s="2">
        <v>24</v>
      </c>
      <c r="N14" s="6" t="s">
        <v>144</v>
      </c>
      <c r="O14" s="15">
        <f t="shared" si="3"/>
        <v>15295250</v>
      </c>
      <c r="P14" s="15">
        <f t="shared" si="3"/>
        <v>0</v>
      </c>
      <c r="Q14" s="15">
        <f t="shared" si="3"/>
        <v>-1410373</v>
      </c>
      <c r="R14" s="22">
        <f t="shared" si="6"/>
        <v>13884877</v>
      </c>
      <c r="S14" s="2">
        <v>106</v>
      </c>
      <c r="T14" s="42">
        <f t="shared" si="7"/>
        <v>130989.40566037736</v>
      </c>
      <c r="U14" s="15">
        <f t="shared" si="8"/>
        <v>27146717.31062039</v>
      </c>
      <c r="V14" s="22">
        <f t="shared" si="9"/>
        <v>0</v>
      </c>
      <c r="W14" s="7">
        <f t="shared" si="10"/>
        <v>0</v>
      </c>
      <c r="X14" s="15">
        <f t="shared" si="4"/>
        <v>8126935.4978318531</v>
      </c>
      <c r="Y14" s="15">
        <f t="shared" si="4"/>
        <v>0</v>
      </c>
      <c r="Z14" s="15">
        <f t="shared" si="4"/>
        <v>-1140075.2633078233</v>
      </c>
      <c r="AA14" s="15">
        <f t="shared" si="11"/>
        <v>0</v>
      </c>
      <c r="AB14" s="15">
        <f t="shared" si="5"/>
        <v>0</v>
      </c>
      <c r="AC14" s="15">
        <f t="shared" si="5"/>
        <v>0</v>
      </c>
      <c r="AD14" s="22">
        <f t="shared" si="12"/>
        <v>0</v>
      </c>
    </row>
    <row r="15" spans="1:30" x14ac:dyDescent="0.35">
      <c r="A15" s="3" t="s">
        <v>195</v>
      </c>
      <c r="B15" s="2">
        <v>22</v>
      </c>
      <c r="C15" s="3" t="s">
        <v>373</v>
      </c>
      <c r="D15" s="3" t="s">
        <v>72</v>
      </c>
      <c r="E15" s="3" t="s">
        <v>371</v>
      </c>
      <c r="F15" s="3" t="s">
        <v>374</v>
      </c>
      <c r="G15" s="15">
        <v>1023493</v>
      </c>
      <c r="H15" s="15">
        <v>730830</v>
      </c>
      <c r="I15" s="16">
        <v>0.71405471263604148</v>
      </c>
      <c r="J15" s="21">
        <f t="shared" si="1"/>
        <v>0</v>
      </c>
      <c r="K15" s="17">
        <f t="shared" si="2"/>
        <v>0</v>
      </c>
      <c r="M15" s="2">
        <v>25</v>
      </c>
      <c r="N15" s="6" t="s">
        <v>145</v>
      </c>
      <c r="O15" s="15">
        <f t="shared" si="3"/>
        <v>28180962</v>
      </c>
      <c r="P15" s="15">
        <f t="shared" si="3"/>
        <v>0</v>
      </c>
      <c r="Q15" s="15">
        <f t="shared" si="3"/>
        <v>0</v>
      </c>
      <c r="R15" s="22">
        <f t="shared" si="6"/>
        <v>28180962</v>
      </c>
      <c r="S15" s="2">
        <v>122</v>
      </c>
      <c r="T15" s="42">
        <f t="shared" si="7"/>
        <v>230991.49180327868</v>
      </c>
      <c r="U15" s="15">
        <f t="shared" si="8"/>
        <v>31244335.017883845</v>
      </c>
      <c r="V15" s="22">
        <f t="shared" si="9"/>
        <v>0</v>
      </c>
      <c r="W15" s="7">
        <f t="shared" si="10"/>
        <v>0</v>
      </c>
      <c r="X15" s="15">
        <f t="shared" si="4"/>
        <v>12981541.190863673</v>
      </c>
      <c r="Y15" s="15">
        <f t="shared" si="4"/>
        <v>0</v>
      </c>
      <c r="Z15" s="15">
        <f t="shared" si="4"/>
        <v>0</v>
      </c>
      <c r="AA15" s="15">
        <f t="shared" si="11"/>
        <v>0</v>
      </c>
      <c r="AB15" s="15">
        <f t="shared" si="5"/>
        <v>0</v>
      </c>
      <c r="AC15" s="15">
        <f t="shared" si="5"/>
        <v>0</v>
      </c>
      <c r="AD15" s="22">
        <f t="shared" si="12"/>
        <v>0</v>
      </c>
    </row>
    <row r="16" spans="1:30" x14ac:dyDescent="0.35">
      <c r="A16" s="3" t="s">
        <v>195</v>
      </c>
      <c r="B16" s="3">
        <v>23</v>
      </c>
      <c r="C16" s="3" t="s">
        <v>375</v>
      </c>
      <c r="D16" s="3" t="s">
        <v>72</v>
      </c>
      <c r="E16" s="3" t="s">
        <v>371</v>
      </c>
      <c r="F16" s="3" t="s">
        <v>374</v>
      </c>
      <c r="G16" s="15">
        <v>16982249</v>
      </c>
      <c r="H16" s="17">
        <v>12110442</v>
      </c>
      <c r="I16" s="16">
        <v>0.71312356802682608</v>
      </c>
      <c r="J16" s="21">
        <f t="shared" si="1"/>
        <v>-5.6920833558779693E-2</v>
      </c>
      <c r="K16" s="17">
        <f t="shared" si="2"/>
        <v>-689336.4534052551</v>
      </c>
      <c r="M16" s="2">
        <v>26</v>
      </c>
      <c r="N16" s="6" t="s">
        <v>146</v>
      </c>
      <c r="O16" s="15">
        <f t="shared" si="3"/>
        <v>0</v>
      </c>
      <c r="P16" s="15">
        <f t="shared" si="3"/>
        <v>0</v>
      </c>
      <c r="Q16" s="15">
        <f t="shared" si="3"/>
        <v>0</v>
      </c>
      <c r="R16" s="22">
        <f t="shared" si="6"/>
        <v>0</v>
      </c>
      <c r="S16" s="2">
        <v>74</v>
      </c>
      <c r="T16" s="42" t="str">
        <f t="shared" si="7"/>
        <v/>
      </c>
      <c r="U16" s="15" t="str">
        <f t="shared" si="8"/>
        <v/>
      </c>
      <c r="V16" s="22">
        <f t="shared" si="9"/>
        <v>0</v>
      </c>
      <c r="W16" s="7">
        <f t="shared" si="10"/>
        <v>0</v>
      </c>
      <c r="X16" s="15">
        <f t="shared" si="4"/>
        <v>0</v>
      </c>
      <c r="Y16" s="15">
        <f t="shared" si="4"/>
        <v>0</v>
      </c>
      <c r="Z16" s="15">
        <f t="shared" si="4"/>
        <v>0</v>
      </c>
      <c r="AA16" s="15">
        <f t="shared" si="11"/>
        <v>0</v>
      </c>
      <c r="AB16" s="15">
        <f t="shared" si="5"/>
        <v>0</v>
      </c>
      <c r="AC16" s="15">
        <f t="shared" si="5"/>
        <v>0</v>
      </c>
      <c r="AD16" s="22">
        <f t="shared" si="12"/>
        <v>0</v>
      </c>
    </row>
    <row r="17" spans="1:30" x14ac:dyDescent="0.35">
      <c r="A17" s="3" t="s">
        <v>195</v>
      </c>
      <c r="B17" s="3">
        <v>23</v>
      </c>
      <c r="C17" s="3" t="s">
        <v>376</v>
      </c>
      <c r="D17" s="3" t="s">
        <v>191</v>
      </c>
      <c r="E17" s="3" t="s">
        <v>368</v>
      </c>
      <c r="F17" s="3" t="s">
        <v>369</v>
      </c>
      <c r="G17" s="15">
        <v>8914164</v>
      </c>
      <c r="H17" s="17">
        <v>7549760.3642835151</v>
      </c>
      <c r="I17" s="16">
        <v>0.84693980997921003</v>
      </c>
      <c r="J17" s="21">
        <f t="shared" si="1"/>
        <v>-5.6920833558779693E-2</v>
      </c>
      <c r="K17" s="17">
        <f t="shared" si="2"/>
        <v>-429738.65310405393</v>
      </c>
      <c r="M17" s="2">
        <v>28</v>
      </c>
      <c r="N17" s="6" t="s">
        <v>147</v>
      </c>
      <c r="O17" s="15">
        <f t="shared" si="3"/>
        <v>0</v>
      </c>
      <c r="P17" s="15">
        <f t="shared" si="3"/>
        <v>0</v>
      </c>
      <c r="Q17" s="15">
        <f t="shared" si="3"/>
        <v>0</v>
      </c>
      <c r="R17" s="22">
        <f t="shared" si="6"/>
        <v>0</v>
      </c>
      <c r="S17" s="2">
        <v>34</v>
      </c>
      <c r="T17" s="42" t="str">
        <f t="shared" si="7"/>
        <v/>
      </c>
      <c r="U17" s="15" t="str">
        <f t="shared" si="8"/>
        <v/>
      </c>
      <c r="V17" s="22">
        <f t="shared" si="9"/>
        <v>0</v>
      </c>
      <c r="W17" s="7">
        <f t="shared" si="10"/>
        <v>0</v>
      </c>
      <c r="X17" s="15">
        <f t="shared" si="4"/>
        <v>0</v>
      </c>
      <c r="Y17" s="15">
        <f t="shared" si="4"/>
        <v>0</v>
      </c>
      <c r="Z17" s="15">
        <f t="shared" si="4"/>
        <v>0</v>
      </c>
      <c r="AA17" s="15">
        <f t="shared" si="11"/>
        <v>0</v>
      </c>
      <c r="AB17" s="15">
        <f t="shared" si="5"/>
        <v>0</v>
      </c>
      <c r="AC17" s="15">
        <f t="shared" si="5"/>
        <v>0</v>
      </c>
      <c r="AD17" s="22">
        <f t="shared" si="12"/>
        <v>0</v>
      </c>
    </row>
    <row r="18" spans="1:30" x14ac:dyDescent="0.35">
      <c r="A18" s="3" t="s">
        <v>195</v>
      </c>
      <c r="B18" s="3">
        <v>23</v>
      </c>
      <c r="C18" s="3" t="s">
        <v>377</v>
      </c>
      <c r="D18" s="3" t="s">
        <v>191</v>
      </c>
      <c r="E18" s="3" t="s">
        <v>371</v>
      </c>
      <c r="F18" s="3" t="s">
        <v>372</v>
      </c>
      <c r="G18" s="15">
        <v>10511737</v>
      </c>
      <c r="H18" s="17">
        <v>8902809.9168433715</v>
      </c>
      <c r="I18" s="16">
        <v>0.84693994121460336</v>
      </c>
      <c r="J18" s="21">
        <f t="shared" si="1"/>
        <v>-5.6920833558779693E-2</v>
      </c>
      <c r="K18" s="17">
        <f t="shared" si="2"/>
        <v>-506755.36148209486</v>
      </c>
      <c r="M18" s="2">
        <v>29</v>
      </c>
      <c r="N18" s="6" t="s">
        <v>148</v>
      </c>
      <c r="O18" s="15">
        <f t="shared" si="3"/>
        <v>0</v>
      </c>
      <c r="P18" s="15">
        <f t="shared" si="3"/>
        <v>0</v>
      </c>
      <c r="Q18" s="15">
        <f t="shared" si="3"/>
        <v>0</v>
      </c>
      <c r="R18" s="22">
        <f t="shared" si="6"/>
        <v>0</v>
      </c>
      <c r="S18" s="2">
        <v>48</v>
      </c>
      <c r="T18" s="42" t="str">
        <f t="shared" si="7"/>
        <v/>
      </c>
      <c r="U18" s="15" t="str">
        <f t="shared" si="8"/>
        <v/>
      </c>
      <c r="V18" s="22">
        <f t="shared" si="9"/>
        <v>0</v>
      </c>
      <c r="W18" s="7">
        <f t="shared" si="10"/>
        <v>0</v>
      </c>
      <c r="X18" s="15">
        <f t="shared" si="4"/>
        <v>0</v>
      </c>
      <c r="Y18" s="15">
        <f t="shared" si="4"/>
        <v>0</v>
      </c>
      <c r="Z18" s="15">
        <f t="shared" si="4"/>
        <v>0</v>
      </c>
      <c r="AA18" s="15">
        <f t="shared" si="11"/>
        <v>0</v>
      </c>
      <c r="AB18" s="15">
        <f t="shared" si="5"/>
        <v>0</v>
      </c>
      <c r="AC18" s="15">
        <f t="shared" si="5"/>
        <v>0</v>
      </c>
      <c r="AD18" s="22">
        <f t="shared" si="12"/>
        <v>0</v>
      </c>
    </row>
    <row r="19" spans="1:30" x14ac:dyDescent="0.35">
      <c r="A19" s="3" t="s">
        <v>195</v>
      </c>
      <c r="B19" s="2">
        <v>24</v>
      </c>
      <c r="C19" s="3" t="s">
        <v>378</v>
      </c>
      <c r="D19" s="3" t="s">
        <v>191</v>
      </c>
      <c r="E19" s="3" t="s">
        <v>368</v>
      </c>
      <c r="F19" s="3" t="s">
        <v>369</v>
      </c>
      <c r="G19" s="17">
        <v>17100</v>
      </c>
      <c r="H19" s="17">
        <v>13822.700161349043</v>
      </c>
      <c r="I19" s="16">
        <v>0.80834503867538265</v>
      </c>
      <c r="J19" s="21">
        <f t="shared" si="1"/>
        <v>0</v>
      </c>
      <c r="K19" s="17">
        <f t="shared" si="2"/>
        <v>0</v>
      </c>
      <c r="M19" s="2">
        <v>31</v>
      </c>
      <c r="N19" s="6" t="s">
        <v>149</v>
      </c>
      <c r="O19" s="15">
        <f t="shared" si="3"/>
        <v>0</v>
      </c>
      <c r="P19" s="15">
        <f t="shared" si="3"/>
        <v>0</v>
      </c>
      <c r="Q19" s="15">
        <f t="shared" si="3"/>
        <v>0</v>
      </c>
      <c r="R19" s="22">
        <f t="shared" si="6"/>
        <v>0</v>
      </c>
      <c r="S19" s="2">
        <v>76</v>
      </c>
      <c r="T19" s="42" t="str">
        <f t="shared" si="7"/>
        <v/>
      </c>
      <c r="U19" s="15" t="str">
        <f t="shared" si="8"/>
        <v/>
      </c>
      <c r="V19" s="22">
        <f t="shared" si="9"/>
        <v>0</v>
      </c>
      <c r="W19" s="7">
        <f t="shared" si="10"/>
        <v>0</v>
      </c>
      <c r="X19" s="15">
        <f t="shared" si="4"/>
        <v>0</v>
      </c>
      <c r="Y19" s="15">
        <f t="shared" si="4"/>
        <v>0</v>
      </c>
      <c r="Z19" s="15">
        <f t="shared" si="4"/>
        <v>0</v>
      </c>
      <c r="AA19" s="15">
        <f t="shared" si="11"/>
        <v>0</v>
      </c>
      <c r="AB19" s="15">
        <f t="shared" si="11"/>
        <v>0</v>
      </c>
      <c r="AC19" s="15">
        <f t="shared" si="11"/>
        <v>0</v>
      </c>
      <c r="AD19" s="22">
        <f t="shared" si="12"/>
        <v>0</v>
      </c>
    </row>
    <row r="20" spans="1:30" x14ac:dyDescent="0.35">
      <c r="A20" s="3" t="s">
        <v>195</v>
      </c>
      <c r="B20" s="2">
        <v>24</v>
      </c>
      <c r="C20" s="3" t="s">
        <v>379</v>
      </c>
      <c r="D20" s="3" t="s">
        <v>191</v>
      </c>
      <c r="E20" s="3" t="s">
        <v>371</v>
      </c>
      <c r="F20" s="3" t="s">
        <v>372</v>
      </c>
      <c r="G20" s="17">
        <v>-1427473</v>
      </c>
      <c r="H20" s="17">
        <v>-1153897.9634691724</v>
      </c>
      <c r="I20" s="16">
        <v>0.80835011483171471</v>
      </c>
      <c r="J20" s="21">
        <f t="shared" si="1"/>
        <v>0</v>
      </c>
      <c r="K20" s="17">
        <f t="shared" si="2"/>
        <v>0</v>
      </c>
      <c r="M20" s="2">
        <v>32</v>
      </c>
      <c r="N20" s="6" t="s">
        <v>150</v>
      </c>
      <c r="O20" s="15">
        <f t="shared" si="3"/>
        <v>0</v>
      </c>
      <c r="P20" s="15">
        <f t="shared" si="3"/>
        <v>0</v>
      </c>
      <c r="Q20" s="15">
        <f t="shared" si="3"/>
        <v>0</v>
      </c>
      <c r="R20" s="22">
        <f t="shared" si="6"/>
        <v>0</v>
      </c>
      <c r="S20" s="2">
        <v>62</v>
      </c>
      <c r="T20" s="42" t="str">
        <f t="shared" si="7"/>
        <v/>
      </c>
      <c r="U20" s="15" t="str">
        <f t="shared" si="8"/>
        <v/>
      </c>
      <c r="V20" s="22">
        <f t="shared" si="9"/>
        <v>0</v>
      </c>
      <c r="W20" s="7">
        <f t="shared" si="10"/>
        <v>0</v>
      </c>
      <c r="X20" s="15">
        <f t="shared" si="4"/>
        <v>0</v>
      </c>
      <c r="Y20" s="15">
        <f t="shared" si="4"/>
        <v>0</v>
      </c>
      <c r="Z20" s="15">
        <f t="shared" si="4"/>
        <v>0</v>
      </c>
      <c r="AA20" s="15">
        <f t="shared" si="11"/>
        <v>0</v>
      </c>
      <c r="AB20" s="15">
        <f t="shared" si="11"/>
        <v>0</v>
      </c>
      <c r="AC20" s="15">
        <f t="shared" si="11"/>
        <v>0</v>
      </c>
      <c r="AD20" s="22">
        <f t="shared" si="12"/>
        <v>0</v>
      </c>
    </row>
    <row r="21" spans="1:30" x14ac:dyDescent="0.35">
      <c r="A21" s="3" t="s">
        <v>195</v>
      </c>
      <c r="B21" s="2">
        <v>35</v>
      </c>
      <c r="C21" s="3" t="s">
        <v>380</v>
      </c>
      <c r="D21" s="3" t="s">
        <v>381</v>
      </c>
      <c r="E21" s="3" t="s">
        <v>382</v>
      </c>
      <c r="F21" s="3" t="s">
        <v>383</v>
      </c>
      <c r="G21" s="17">
        <v>6950364</v>
      </c>
      <c r="H21" s="17">
        <v>6950364</v>
      </c>
      <c r="I21" s="16">
        <v>1</v>
      </c>
      <c r="J21" s="21">
        <f t="shared" si="1"/>
        <v>-0.59468134708576048</v>
      </c>
      <c r="K21" s="17">
        <f t="shared" si="2"/>
        <v>-4133251.8262563744</v>
      </c>
      <c r="M21" s="2">
        <v>33</v>
      </c>
      <c r="N21" s="6" t="s">
        <v>151</v>
      </c>
      <c r="O21" s="15">
        <f t="shared" si="3"/>
        <v>0</v>
      </c>
      <c r="P21" s="15">
        <f t="shared" si="3"/>
        <v>0</v>
      </c>
      <c r="Q21" s="15">
        <f t="shared" si="3"/>
        <v>0</v>
      </c>
      <c r="R21" s="22">
        <f t="shared" si="6"/>
        <v>0</v>
      </c>
      <c r="S21" s="2">
        <v>251</v>
      </c>
      <c r="T21" s="42" t="str">
        <f t="shared" si="7"/>
        <v/>
      </c>
      <c r="U21" s="15" t="str">
        <f t="shared" si="8"/>
        <v/>
      </c>
      <c r="V21" s="22">
        <f t="shared" si="9"/>
        <v>0</v>
      </c>
      <c r="W21" s="7">
        <f t="shared" si="10"/>
        <v>0</v>
      </c>
      <c r="X21" s="15">
        <f t="shared" si="4"/>
        <v>0</v>
      </c>
      <c r="Y21" s="15">
        <f t="shared" si="4"/>
        <v>0</v>
      </c>
      <c r="Z21" s="15">
        <f t="shared" si="4"/>
        <v>0</v>
      </c>
      <c r="AA21" s="15">
        <f t="shared" si="11"/>
        <v>0</v>
      </c>
      <c r="AB21" s="15">
        <f t="shared" si="11"/>
        <v>0</v>
      </c>
      <c r="AC21" s="15">
        <f t="shared" si="11"/>
        <v>0</v>
      </c>
      <c r="AD21" s="22">
        <f t="shared" si="12"/>
        <v>0</v>
      </c>
    </row>
    <row r="22" spans="1:30" x14ac:dyDescent="0.35">
      <c r="B22"/>
      <c r="M22" s="2">
        <v>34</v>
      </c>
      <c r="N22" s="6" t="s">
        <v>152</v>
      </c>
      <c r="O22" s="15">
        <f t="shared" si="3"/>
        <v>0</v>
      </c>
      <c r="P22" s="15">
        <f t="shared" si="3"/>
        <v>0</v>
      </c>
      <c r="Q22" s="15">
        <f t="shared" si="3"/>
        <v>0</v>
      </c>
      <c r="R22" s="22">
        <f t="shared" si="6"/>
        <v>0</v>
      </c>
      <c r="S22" s="2">
        <v>100</v>
      </c>
      <c r="T22" s="42" t="str">
        <f t="shared" si="7"/>
        <v/>
      </c>
      <c r="U22" s="15" t="str">
        <f t="shared" si="8"/>
        <v/>
      </c>
      <c r="V22" s="22">
        <f t="shared" si="9"/>
        <v>0</v>
      </c>
      <c r="W22" s="7">
        <f t="shared" si="10"/>
        <v>0</v>
      </c>
      <c r="X22" s="15">
        <f t="shared" si="4"/>
        <v>0</v>
      </c>
      <c r="Y22" s="15">
        <f t="shared" si="4"/>
        <v>0</v>
      </c>
      <c r="Z22" s="15">
        <f t="shared" si="4"/>
        <v>0</v>
      </c>
      <c r="AA22" s="15">
        <f t="shared" si="11"/>
        <v>0</v>
      </c>
      <c r="AB22" s="15">
        <f t="shared" si="11"/>
        <v>0</v>
      </c>
      <c r="AC22" s="15">
        <f t="shared" si="11"/>
        <v>0</v>
      </c>
      <c r="AD22" s="22">
        <f t="shared" si="12"/>
        <v>0</v>
      </c>
    </row>
    <row r="23" spans="1:30" x14ac:dyDescent="0.35">
      <c r="B23"/>
      <c r="M23" s="2">
        <v>35</v>
      </c>
      <c r="N23" s="6" t="s">
        <v>153</v>
      </c>
      <c r="O23" s="15">
        <f t="shared" si="3"/>
        <v>0</v>
      </c>
      <c r="P23" s="15">
        <f t="shared" si="3"/>
        <v>0</v>
      </c>
      <c r="Q23" s="15">
        <f t="shared" si="3"/>
        <v>6950364</v>
      </c>
      <c r="R23" s="22">
        <f t="shared" si="6"/>
        <v>6950364</v>
      </c>
      <c r="S23" s="2">
        <v>11</v>
      </c>
      <c r="T23" s="42">
        <f t="shared" si="7"/>
        <v>631851.27272727271</v>
      </c>
      <c r="U23" s="15">
        <f t="shared" si="8"/>
        <v>2817112.1737436252</v>
      </c>
      <c r="V23" s="22">
        <f t="shared" si="9"/>
        <v>4133251.8262563748</v>
      </c>
      <c r="W23" s="7">
        <f t="shared" si="10"/>
        <v>-0.59468134708576048</v>
      </c>
      <c r="X23" s="15">
        <f t="shared" si="4"/>
        <v>0</v>
      </c>
      <c r="Y23" s="15">
        <f t="shared" si="4"/>
        <v>0</v>
      </c>
      <c r="Z23" s="15">
        <f t="shared" si="4"/>
        <v>6950364</v>
      </c>
      <c r="AA23" s="15">
        <f t="shared" si="11"/>
        <v>0</v>
      </c>
      <c r="AB23" s="15">
        <f t="shared" si="11"/>
        <v>0</v>
      </c>
      <c r="AC23" s="15">
        <f t="shared" si="11"/>
        <v>-4133251.8262563744</v>
      </c>
      <c r="AD23" s="22">
        <f t="shared" si="12"/>
        <v>-4133251.8262563744</v>
      </c>
    </row>
    <row r="24" spans="1:30" x14ac:dyDescent="0.35">
      <c r="B24"/>
      <c r="M24" s="2">
        <v>36</v>
      </c>
      <c r="N24" s="6" t="s">
        <v>154</v>
      </c>
      <c r="O24" s="15">
        <f t="shared" si="3"/>
        <v>0</v>
      </c>
      <c r="P24" s="15">
        <f t="shared" si="3"/>
        <v>0</v>
      </c>
      <c r="Q24" s="15">
        <f t="shared" si="3"/>
        <v>0</v>
      </c>
      <c r="R24" s="22">
        <f t="shared" si="6"/>
        <v>0</v>
      </c>
      <c r="S24" s="2">
        <v>86</v>
      </c>
      <c r="T24" s="42" t="str">
        <f t="shared" si="7"/>
        <v/>
      </c>
      <c r="U24" s="15" t="str">
        <f t="shared" si="8"/>
        <v/>
      </c>
      <c r="V24" s="22">
        <f t="shared" si="9"/>
        <v>0</v>
      </c>
      <c r="W24" s="7">
        <f t="shared" si="10"/>
        <v>0</v>
      </c>
      <c r="X24" s="15">
        <f t="shared" si="4"/>
        <v>0</v>
      </c>
      <c r="Y24" s="15">
        <f t="shared" si="4"/>
        <v>0</v>
      </c>
      <c r="Z24" s="15">
        <f t="shared" si="4"/>
        <v>0</v>
      </c>
      <c r="AA24" s="15">
        <f t="shared" si="11"/>
        <v>0</v>
      </c>
      <c r="AB24" s="15">
        <f t="shared" si="11"/>
        <v>0</v>
      </c>
      <c r="AC24" s="15">
        <f t="shared" si="11"/>
        <v>0</v>
      </c>
      <c r="AD24" s="22">
        <f t="shared" si="12"/>
        <v>0</v>
      </c>
    </row>
    <row r="25" spans="1:30" x14ac:dyDescent="0.35">
      <c r="B25"/>
      <c r="M25" s="2">
        <v>39</v>
      </c>
      <c r="N25" s="6" t="s">
        <v>155</v>
      </c>
      <c r="O25" s="15">
        <f t="shared" si="3"/>
        <v>3953564</v>
      </c>
      <c r="P25" s="15">
        <f t="shared" si="3"/>
        <v>0</v>
      </c>
      <c r="Q25" s="15">
        <f t="shared" si="3"/>
        <v>0</v>
      </c>
      <c r="R25" s="22">
        <f t="shared" si="6"/>
        <v>3953564</v>
      </c>
      <c r="S25" s="2">
        <v>43</v>
      </c>
      <c r="T25" s="42">
        <f t="shared" si="7"/>
        <v>91943.348837209298</v>
      </c>
      <c r="U25" s="15">
        <f t="shared" si="8"/>
        <v>11012347.588270534</v>
      </c>
      <c r="V25" s="22">
        <f t="shared" si="9"/>
        <v>0</v>
      </c>
      <c r="W25" s="7">
        <f t="shared" si="10"/>
        <v>0</v>
      </c>
      <c r="X25" s="15">
        <f t="shared" si="4"/>
        <v>2943654.9901641952</v>
      </c>
      <c r="Y25" s="15">
        <f t="shared" si="4"/>
        <v>0</v>
      </c>
      <c r="Z25" s="15">
        <f t="shared" si="4"/>
        <v>0</v>
      </c>
      <c r="AA25" s="15">
        <f t="shared" si="11"/>
        <v>0</v>
      </c>
      <c r="AB25" s="15">
        <f t="shared" si="11"/>
        <v>0</v>
      </c>
      <c r="AC25" s="15">
        <f t="shared" si="11"/>
        <v>0</v>
      </c>
      <c r="AD25" s="22">
        <f t="shared" si="12"/>
        <v>0</v>
      </c>
    </row>
    <row r="26" spans="1:30" x14ac:dyDescent="0.35">
      <c r="B26"/>
      <c r="M26" s="2">
        <v>40</v>
      </c>
      <c r="N26" s="6" t="s">
        <v>156</v>
      </c>
      <c r="O26" s="15">
        <f t="shared" si="3"/>
        <v>0</v>
      </c>
      <c r="P26" s="15">
        <f t="shared" si="3"/>
        <v>0</v>
      </c>
      <c r="Q26" s="15">
        <f t="shared" si="3"/>
        <v>0</v>
      </c>
      <c r="R26" s="22">
        <f t="shared" si="6"/>
        <v>0</v>
      </c>
      <c r="S26" s="2">
        <v>131</v>
      </c>
      <c r="T26" s="22" t="str">
        <f t="shared" si="7"/>
        <v/>
      </c>
      <c r="U26" s="15" t="str">
        <f t="shared" si="8"/>
        <v/>
      </c>
      <c r="V26" s="22">
        <f t="shared" si="9"/>
        <v>0</v>
      </c>
      <c r="W26" s="7">
        <f t="shared" si="10"/>
        <v>0</v>
      </c>
      <c r="X26" s="15">
        <f t="shared" si="4"/>
        <v>0</v>
      </c>
      <c r="Y26" s="15">
        <f t="shared" si="4"/>
        <v>0</v>
      </c>
      <c r="Z26" s="15">
        <f t="shared" si="4"/>
        <v>0</v>
      </c>
      <c r="AA26" s="15">
        <f t="shared" si="11"/>
        <v>0</v>
      </c>
      <c r="AB26" s="15">
        <f t="shared" si="11"/>
        <v>0</v>
      </c>
      <c r="AC26" s="15">
        <f t="shared" si="11"/>
        <v>0</v>
      </c>
      <c r="AD26" s="22">
        <f t="shared" si="12"/>
        <v>0</v>
      </c>
    </row>
    <row r="27" spans="1:30" x14ac:dyDescent="0.35">
      <c r="B27"/>
      <c r="M27" s="47" t="s">
        <v>157</v>
      </c>
      <c r="N27" s="47"/>
      <c r="O27" s="22">
        <f>+SUM(O3:O26)</f>
        <v>308435283</v>
      </c>
      <c r="P27" s="22">
        <f t="shared" ref="P27:R27" si="13">+SUM(P3:P26)</f>
        <v>860150926</v>
      </c>
      <c r="Q27" s="22">
        <f t="shared" si="13"/>
        <v>208305874.28</v>
      </c>
      <c r="R27" s="22">
        <f t="shared" si="13"/>
        <v>1376892083.28</v>
      </c>
      <c r="S27" s="12">
        <v>5382</v>
      </c>
      <c r="T27" s="22">
        <f t="shared" si="7"/>
        <v>255832.79139353399</v>
      </c>
      <c r="U27" s="22"/>
      <c r="V27" s="22">
        <f>+SUM(V3:V26)</f>
        <v>611138667.03956532</v>
      </c>
      <c r="W27" s="7">
        <f>+-IF(R27=0,0,V27/R27)</f>
        <v>-0.44385371552411368</v>
      </c>
      <c r="X27" s="22">
        <f>+SUM(X3:X26)</f>
        <v>238288126.40558457</v>
      </c>
      <c r="Y27" s="22">
        <f t="shared" ref="Y27:Z27" si="14">+SUM(Y3:Y26)</f>
        <v>658038517</v>
      </c>
      <c r="Z27" s="22">
        <f t="shared" si="14"/>
        <v>180384578.94020334</v>
      </c>
      <c r="AA27" s="22">
        <f>+SUM(AA3:AA26)</f>
        <v>-12953250.230685353</v>
      </c>
      <c r="AB27" s="22">
        <f t="shared" ref="AB27:AD27" si="15">+SUM(AB3:AB26)</f>
        <v>-449727898.19385588</v>
      </c>
      <c r="AC27" s="22">
        <f t="shared" si="15"/>
        <v>-5759082.2942477781</v>
      </c>
      <c r="AD27" s="22">
        <f t="shared" si="15"/>
        <v>-468440230.71878904</v>
      </c>
    </row>
    <row r="28" spans="1:30" x14ac:dyDescent="0.35">
      <c r="B28"/>
    </row>
    <row r="29" spans="1:30" x14ac:dyDescent="0.35">
      <c r="B29"/>
      <c r="S29" s="1" t="s">
        <v>384</v>
      </c>
      <c r="T29" s="19">
        <f>+AVERAGE(T6,T9,T12,T13,T14,T15)+65000</f>
        <v>256101.10670396592</v>
      </c>
      <c r="AA29" s="35">
        <f>+AA27/1000000</f>
        <v>-12.953250230685354</v>
      </c>
      <c r="AB29" s="35">
        <f t="shared" ref="AB29:AD29" si="16">+AB27/1000000</f>
        <v>-449.72789819385588</v>
      </c>
      <c r="AC29" s="35">
        <f t="shared" si="16"/>
        <v>-5.7590822942477784</v>
      </c>
      <c r="AD29" s="30">
        <f t="shared" si="16"/>
        <v>-468.44023071878905</v>
      </c>
    </row>
    <row r="30" spans="1:30" x14ac:dyDescent="0.35">
      <c r="B30"/>
    </row>
    <row r="31" spans="1:30" x14ac:dyDescent="0.35">
      <c r="B31"/>
      <c r="S31" s="1" t="s">
        <v>234</v>
      </c>
      <c r="T31" s="19">
        <f>+T33+T35</f>
        <v>252028.99843081509</v>
      </c>
    </row>
    <row r="32" spans="1:30" x14ac:dyDescent="0.35">
      <c r="B32"/>
    </row>
    <row r="33" spans="2:20" x14ac:dyDescent="0.35">
      <c r="B33"/>
      <c r="S33" s="1" t="s">
        <v>385</v>
      </c>
      <c r="T33" s="19">
        <v>192028.99843081509</v>
      </c>
    </row>
    <row r="34" spans="2:20" x14ac:dyDescent="0.35">
      <c r="B34"/>
    </row>
    <row r="35" spans="2:20" x14ac:dyDescent="0.35">
      <c r="B35"/>
      <c r="S35" s="1" t="s">
        <v>386</v>
      </c>
      <c r="T35" s="19">
        <v>60000</v>
      </c>
    </row>
    <row r="36" spans="2:20" x14ac:dyDescent="0.35">
      <c r="B36"/>
    </row>
    <row r="37" spans="2:20" x14ac:dyDescent="0.35">
      <c r="B37"/>
      <c r="T37" s="31"/>
    </row>
    <row r="38" spans="2:20" x14ac:dyDescent="0.35">
      <c r="B38"/>
    </row>
    <row r="39" spans="2:20" x14ac:dyDescent="0.35">
      <c r="B39"/>
    </row>
    <row r="40" spans="2:20" x14ac:dyDescent="0.35">
      <c r="B40"/>
    </row>
    <row r="41" spans="2:20" x14ac:dyDescent="0.35">
      <c r="B41"/>
    </row>
    <row r="42" spans="2:20" x14ac:dyDescent="0.35">
      <c r="B42"/>
    </row>
    <row r="43" spans="2:20" x14ac:dyDescent="0.35">
      <c r="B43"/>
    </row>
    <row r="44" spans="2:20" x14ac:dyDescent="0.35">
      <c r="B44"/>
    </row>
    <row r="45" spans="2:20" x14ac:dyDescent="0.35">
      <c r="B45"/>
    </row>
    <row r="46" spans="2:20" x14ac:dyDescent="0.35">
      <c r="B46"/>
    </row>
    <row r="47" spans="2:20" x14ac:dyDescent="0.35">
      <c r="B47"/>
    </row>
    <row r="48" spans="2:20" x14ac:dyDescent="0.35">
      <c r="B48"/>
    </row>
    <row r="49" spans="2:2" x14ac:dyDescent="0.35">
      <c r="B49"/>
    </row>
    <row r="50" spans="2:2" x14ac:dyDescent="0.35">
      <c r="B50"/>
    </row>
    <row r="51" spans="2:2" x14ac:dyDescent="0.35">
      <c r="B51"/>
    </row>
    <row r="52" spans="2:2" x14ac:dyDescent="0.35">
      <c r="B52"/>
    </row>
    <row r="53" spans="2:2" x14ac:dyDescent="0.35">
      <c r="B53"/>
    </row>
    <row r="54" spans="2:2" x14ac:dyDescent="0.35">
      <c r="B54"/>
    </row>
    <row r="55" spans="2:2" x14ac:dyDescent="0.35">
      <c r="B55"/>
    </row>
    <row r="56" spans="2:2" x14ac:dyDescent="0.35">
      <c r="B56"/>
    </row>
    <row r="57" spans="2:2" x14ac:dyDescent="0.35">
      <c r="B57"/>
    </row>
    <row r="58" spans="2:2" x14ac:dyDescent="0.35">
      <c r="B58"/>
    </row>
    <row r="59" spans="2:2" x14ac:dyDescent="0.35">
      <c r="B59"/>
    </row>
    <row r="60" spans="2:2" x14ac:dyDescent="0.35">
      <c r="B60"/>
    </row>
    <row r="61" spans="2:2" x14ac:dyDescent="0.35">
      <c r="B61"/>
    </row>
    <row r="62" spans="2:2" x14ac:dyDescent="0.35">
      <c r="B62"/>
    </row>
    <row r="63" spans="2:2" x14ac:dyDescent="0.35">
      <c r="B63"/>
    </row>
    <row r="64" spans="2:2" x14ac:dyDescent="0.35">
      <c r="B64"/>
    </row>
    <row r="65" spans="2:2" x14ac:dyDescent="0.35">
      <c r="B65"/>
    </row>
    <row r="66" spans="2:2" x14ac:dyDescent="0.35">
      <c r="B66"/>
    </row>
    <row r="67" spans="2:2" x14ac:dyDescent="0.35">
      <c r="B67"/>
    </row>
    <row r="68" spans="2:2" x14ac:dyDescent="0.35">
      <c r="B68"/>
    </row>
    <row r="69" spans="2:2" x14ac:dyDescent="0.35">
      <c r="B69"/>
    </row>
    <row r="70" spans="2:2" x14ac:dyDescent="0.35">
      <c r="B70"/>
    </row>
    <row r="71" spans="2:2" x14ac:dyDescent="0.35">
      <c r="B71"/>
    </row>
    <row r="72" spans="2:2" x14ac:dyDescent="0.35">
      <c r="B72"/>
    </row>
    <row r="73" spans="2:2" x14ac:dyDescent="0.35">
      <c r="B73"/>
    </row>
    <row r="74" spans="2:2" x14ac:dyDescent="0.35">
      <c r="B74"/>
    </row>
    <row r="75" spans="2:2" x14ac:dyDescent="0.35">
      <c r="B75"/>
    </row>
    <row r="76" spans="2:2" x14ac:dyDescent="0.35">
      <c r="B76"/>
    </row>
    <row r="77" spans="2:2" x14ac:dyDescent="0.35">
      <c r="B77"/>
    </row>
    <row r="78" spans="2:2" x14ac:dyDescent="0.35">
      <c r="B78"/>
    </row>
    <row r="79" spans="2:2" x14ac:dyDescent="0.35">
      <c r="B79"/>
    </row>
    <row r="80" spans="2:2" x14ac:dyDescent="0.35">
      <c r="B80"/>
    </row>
    <row r="81" spans="2:2" x14ac:dyDescent="0.35">
      <c r="B81"/>
    </row>
    <row r="82" spans="2:2" x14ac:dyDescent="0.35">
      <c r="B82"/>
    </row>
    <row r="83" spans="2:2" x14ac:dyDescent="0.35">
      <c r="B83"/>
    </row>
    <row r="84" spans="2:2" x14ac:dyDescent="0.35">
      <c r="B84"/>
    </row>
    <row r="85" spans="2:2" x14ac:dyDescent="0.35">
      <c r="B85"/>
    </row>
    <row r="86" spans="2:2" x14ac:dyDescent="0.35">
      <c r="B86"/>
    </row>
    <row r="87" spans="2:2" x14ac:dyDescent="0.35">
      <c r="B87"/>
    </row>
    <row r="88" spans="2:2" x14ac:dyDescent="0.35">
      <c r="B88"/>
    </row>
    <row r="89" spans="2:2" x14ac:dyDescent="0.35">
      <c r="B89"/>
    </row>
    <row r="90" spans="2:2" x14ac:dyDescent="0.35">
      <c r="B90"/>
    </row>
    <row r="91" spans="2:2" x14ac:dyDescent="0.35">
      <c r="B91"/>
    </row>
    <row r="92" spans="2:2" x14ac:dyDescent="0.35">
      <c r="B92"/>
    </row>
    <row r="93" spans="2:2" x14ac:dyDescent="0.35">
      <c r="B93"/>
    </row>
    <row r="94" spans="2:2" x14ac:dyDescent="0.35">
      <c r="B94"/>
    </row>
    <row r="95" spans="2:2" x14ac:dyDescent="0.35">
      <c r="B95"/>
    </row>
    <row r="96" spans="2:2"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row r="114" spans="2:2" x14ac:dyDescent="0.35">
      <c r="B114"/>
    </row>
    <row r="115" spans="2:2" x14ac:dyDescent="0.35">
      <c r="B115"/>
    </row>
    <row r="116" spans="2:2" x14ac:dyDescent="0.35">
      <c r="B116"/>
    </row>
    <row r="117" spans="2:2" x14ac:dyDescent="0.35">
      <c r="B117"/>
    </row>
    <row r="118" spans="2:2" x14ac:dyDescent="0.35">
      <c r="B118"/>
    </row>
    <row r="119" spans="2:2" x14ac:dyDescent="0.35">
      <c r="B119"/>
    </row>
    <row r="120" spans="2:2" x14ac:dyDescent="0.35">
      <c r="B120"/>
    </row>
    <row r="121" spans="2:2" x14ac:dyDescent="0.35">
      <c r="B121"/>
    </row>
    <row r="122" spans="2:2" x14ac:dyDescent="0.35">
      <c r="B122"/>
    </row>
    <row r="123" spans="2:2" x14ac:dyDescent="0.35">
      <c r="B123"/>
    </row>
    <row r="124" spans="2:2" x14ac:dyDescent="0.35">
      <c r="B124"/>
    </row>
    <row r="125" spans="2:2" x14ac:dyDescent="0.35">
      <c r="B125"/>
    </row>
    <row r="126" spans="2:2" x14ac:dyDescent="0.35">
      <c r="B126"/>
    </row>
    <row r="127" spans="2:2" x14ac:dyDescent="0.35">
      <c r="B127"/>
    </row>
    <row r="128" spans="2:2" x14ac:dyDescent="0.35">
      <c r="B128"/>
    </row>
    <row r="129" spans="2:2" x14ac:dyDescent="0.35">
      <c r="B129"/>
    </row>
    <row r="130" spans="2:2" x14ac:dyDescent="0.35">
      <c r="B130"/>
    </row>
    <row r="131" spans="2:2" x14ac:dyDescent="0.35">
      <c r="B131"/>
    </row>
    <row r="132" spans="2:2" x14ac:dyDescent="0.35">
      <c r="B132"/>
    </row>
    <row r="133" spans="2:2" x14ac:dyDescent="0.35">
      <c r="B133"/>
    </row>
    <row r="134" spans="2:2" x14ac:dyDescent="0.35">
      <c r="B134"/>
    </row>
    <row r="135" spans="2:2" x14ac:dyDescent="0.35">
      <c r="B135"/>
    </row>
    <row r="136" spans="2:2" x14ac:dyDescent="0.35">
      <c r="B136"/>
    </row>
    <row r="137" spans="2:2" x14ac:dyDescent="0.35">
      <c r="B137"/>
    </row>
    <row r="138" spans="2:2" x14ac:dyDescent="0.35">
      <c r="B138"/>
    </row>
    <row r="139" spans="2:2" x14ac:dyDescent="0.35">
      <c r="B139"/>
    </row>
    <row r="140" spans="2:2" x14ac:dyDescent="0.35">
      <c r="B140"/>
    </row>
    <row r="141" spans="2:2" x14ac:dyDescent="0.35">
      <c r="B141"/>
    </row>
    <row r="142" spans="2:2" x14ac:dyDescent="0.35">
      <c r="B142"/>
    </row>
    <row r="143" spans="2:2" x14ac:dyDescent="0.35">
      <c r="B143"/>
    </row>
    <row r="144" spans="2:2"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sheetData>
  <mergeCells count="1">
    <mergeCell ref="M27:N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Res Ajuste Servicios</vt:lpstr>
      <vt:lpstr>Ajuste Descripción cta</vt:lpstr>
      <vt:lpstr>Ctas Servicios</vt:lpstr>
      <vt:lpstr>Beneficios Médicos</vt:lpstr>
      <vt:lpstr>Viáticos</vt:lpstr>
      <vt:lpstr>Actividades de Esparcimiento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hermosilla</dc:creator>
  <cp:lastModifiedBy>pablo hermosilla</cp:lastModifiedBy>
  <dcterms:created xsi:type="dcterms:W3CDTF">2021-11-17T21:01:14Z</dcterms:created>
  <dcterms:modified xsi:type="dcterms:W3CDTF">2021-11-22T20:07:56Z</dcterms:modified>
</cp:coreProperties>
</file>