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pablo\Desktop\SEC\contabilidad regulatoria\COSTOS 2020\RES_EXENTA\ANEXOS\"/>
    </mc:Choice>
  </mc:AlternateContent>
  <xr:revisionPtr revIDLastSave="0" documentId="13_ncr:1_{FC9273CA-1ECA-40ED-99AD-A6E607567F52}" xr6:coauthVersionLast="47" xr6:coauthVersionMax="47" xr10:uidLastSave="{00000000-0000-0000-0000-000000000000}"/>
  <bookViews>
    <workbookView xWindow="-110" yWindow="-110" windowWidth="19420" windowHeight="10420" xr2:uid="{7A6793F3-50A1-48DE-9F28-199B8237E31C}"/>
  </bookViews>
  <sheets>
    <sheet name="Res Otros Gastos" sheetId="10" r:id="rId1"/>
    <sheet name="Ajuste DEsc Cta" sheetId="9" r:id="rId2"/>
    <sheet name="Ajuste Rem Otr Costos" sheetId="8" r:id="rId3"/>
    <sheet name="Beneficios Médicos" sheetId="5" r:id="rId4"/>
    <sheet name="Viáticos" sheetId="6" r:id="rId5"/>
    <sheet name="Actividades de Esparcimiento" sheetId="7" r:id="rId6"/>
  </sheets>
  <externalReferences>
    <externalReference r:id="rId7"/>
  </externalReferences>
  <definedNames>
    <definedName name="_xlnm._FilterDatabase" localSheetId="5" hidden="1">'Actividades de Esparcimiento'!$A$1:$K$21</definedName>
    <definedName name="_xlnm._FilterDatabase" localSheetId="1" hidden="1">'Ajuste DEsc Cta'!$A$1:$N$185</definedName>
    <definedName name="_xlnm._FilterDatabase" localSheetId="3" hidden="1">'Beneficios Médicos'!$M$2:$AD$27</definedName>
    <definedName name="_xlnm._FilterDatabase" localSheetId="4" hidden="1">Viáticos!$A$1:$K$64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 i="9" l="1"/>
  <c r="E32" i="10" s="1"/>
  <c r="F27" i="10" l="1"/>
  <c r="G27" i="10" s="1"/>
  <c r="F26" i="10"/>
  <c r="G26" i="10" s="1"/>
  <c r="F25" i="10"/>
  <c r="G25" i="10" s="1"/>
  <c r="F24" i="10"/>
  <c r="G24" i="10" s="1"/>
  <c r="F23" i="10"/>
  <c r="F22" i="10"/>
  <c r="G22" i="10" s="1"/>
  <c r="F21" i="10"/>
  <c r="G21" i="10" s="1"/>
  <c r="F20" i="10"/>
  <c r="G20" i="10" s="1"/>
  <c r="F19" i="10"/>
  <c r="G19" i="10" s="1"/>
  <c r="F18" i="10"/>
  <c r="G18" i="10" s="1"/>
  <c r="F17" i="10"/>
  <c r="G17" i="10" s="1"/>
  <c r="F16" i="10"/>
  <c r="G16" i="10" s="1"/>
  <c r="F15" i="10"/>
  <c r="G15" i="10" s="1"/>
  <c r="F14" i="10"/>
  <c r="G14" i="10" s="1"/>
  <c r="F13" i="10"/>
  <c r="G13" i="10" s="1"/>
  <c r="F12" i="10"/>
  <c r="G12" i="10" s="1"/>
  <c r="F11" i="10"/>
  <c r="G11" i="10" s="1"/>
  <c r="F10" i="10"/>
  <c r="G10" i="10" s="1"/>
  <c r="F9" i="10"/>
  <c r="G9" i="10" s="1"/>
  <c r="F8" i="10"/>
  <c r="G8" i="10" s="1"/>
  <c r="F7" i="10"/>
  <c r="G7" i="10" s="1"/>
  <c r="F6" i="10"/>
  <c r="G6" i="10" s="1"/>
  <c r="E28" i="10"/>
  <c r="E30" i="10" s="1"/>
  <c r="F5" i="10"/>
  <c r="G5" i="10" s="1"/>
  <c r="D28" i="10"/>
  <c r="C28" i="10"/>
  <c r="O29" i="8"/>
  <c r="S4" i="8"/>
  <c r="T4" i="8"/>
  <c r="S5" i="8"/>
  <c r="S28" i="8" s="1"/>
  <c r="T28" i="8" s="1"/>
  <c r="S6" i="8"/>
  <c r="T6" i="8"/>
  <c r="S7" i="8"/>
  <c r="T7" i="8"/>
  <c r="S8" i="8"/>
  <c r="T8" i="8"/>
  <c r="S9" i="8"/>
  <c r="T9" i="8"/>
  <c r="S10" i="8"/>
  <c r="T10" i="8"/>
  <c r="S11" i="8"/>
  <c r="T11" i="8"/>
  <c r="S12" i="8"/>
  <c r="T12" i="8"/>
  <c r="S13" i="8"/>
  <c r="T13" i="8" s="1"/>
  <c r="S14" i="8"/>
  <c r="T14" i="8"/>
  <c r="S15" i="8"/>
  <c r="T15" i="8" s="1"/>
  <c r="S16" i="8"/>
  <c r="T16" i="8"/>
  <c r="S17" i="8"/>
  <c r="T17" i="8"/>
  <c r="S18" i="8"/>
  <c r="T18" i="8" s="1"/>
  <c r="S19" i="8"/>
  <c r="T19" i="8"/>
  <c r="S20" i="8"/>
  <c r="T20" i="8"/>
  <c r="S21" i="8"/>
  <c r="T21" i="8" s="1"/>
  <c r="S22" i="8"/>
  <c r="T22" i="8"/>
  <c r="S23" i="8"/>
  <c r="S24" i="8"/>
  <c r="T24" i="8"/>
  <c r="S25" i="8"/>
  <c r="T25" i="8"/>
  <c r="S26" i="8"/>
  <c r="T26" i="8"/>
  <c r="S27" i="8"/>
  <c r="T27" i="8"/>
  <c r="N28" i="8"/>
  <c r="O28" i="8"/>
  <c r="P28" i="8"/>
  <c r="Q28" i="8"/>
  <c r="R28" i="8"/>
  <c r="D30" i="10" l="1"/>
  <c r="F4" i="10"/>
  <c r="T5" i="8"/>
  <c r="G4" i="10" l="1"/>
  <c r="F28" i="10"/>
  <c r="G28" i="10" s="1"/>
  <c r="G27" i="8"/>
  <c r="F27" i="8"/>
  <c r="E27" i="8"/>
  <c r="G26" i="8"/>
  <c r="F26" i="8"/>
  <c r="E26" i="8"/>
  <c r="H26" i="8" s="1"/>
  <c r="I26" i="8" s="1"/>
  <c r="G25" i="8"/>
  <c r="F25" i="8"/>
  <c r="E25" i="8"/>
  <c r="G24" i="8"/>
  <c r="F24" i="8"/>
  <c r="E24" i="8"/>
  <c r="H24" i="8" s="1"/>
  <c r="I24" i="8" s="1"/>
  <c r="G23" i="8"/>
  <c r="F23" i="8"/>
  <c r="E23" i="8"/>
  <c r="G22" i="8"/>
  <c r="F22" i="8"/>
  <c r="E22" i="8"/>
  <c r="G21" i="8"/>
  <c r="F21" i="8"/>
  <c r="E21" i="8"/>
  <c r="H21" i="8" s="1"/>
  <c r="I21" i="8" s="1"/>
  <c r="G20" i="8"/>
  <c r="F20" i="8"/>
  <c r="E20" i="8"/>
  <c r="G19" i="8"/>
  <c r="F19" i="8"/>
  <c r="E19" i="8"/>
  <c r="G18" i="8"/>
  <c r="F18" i="8"/>
  <c r="E18" i="8"/>
  <c r="G17" i="8"/>
  <c r="F17" i="8"/>
  <c r="E17" i="8"/>
  <c r="H17" i="8" s="1"/>
  <c r="I17" i="8" s="1"/>
  <c r="G16" i="8"/>
  <c r="F16" i="8"/>
  <c r="E16" i="8"/>
  <c r="G15" i="8"/>
  <c r="F15" i="8"/>
  <c r="E15" i="8"/>
  <c r="G14" i="8"/>
  <c r="F14" i="8"/>
  <c r="E14" i="8"/>
  <c r="G13" i="8"/>
  <c r="F13" i="8"/>
  <c r="E13" i="8"/>
  <c r="H13" i="8" s="1"/>
  <c r="I13" i="8" s="1"/>
  <c r="G12" i="8"/>
  <c r="F12" i="8"/>
  <c r="E12" i="8"/>
  <c r="G11" i="8"/>
  <c r="F11" i="8"/>
  <c r="E11" i="8"/>
  <c r="G10" i="8"/>
  <c r="F10" i="8"/>
  <c r="E10" i="8"/>
  <c r="H10" i="8" s="1"/>
  <c r="G9" i="8"/>
  <c r="F9" i="8"/>
  <c r="E9" i="8"/>
  <c r="G8" i="8"/>
  <c r="F8" i="8"/>
  <c r="E8" i="8"/>
  <c r="G7" i="8"/>
  <c r="F7" i="8"/>
  <c r="E7" i="8"/>
  <c r="G6" i="8"/>
  <c r="F6" i="8"/>
  <c r="E6" i="8"/>
  <c r="G5" i="8"/>
  <c r="F5" i="8"/>
  <c r="E5" i="8"/>
  <c r="H5" i="8" s="1"/>
  <c r="G4" i="8"/>
  <c r="F4" i="8"/>
  <c r="E4" i="8"/>
  <c r="D28" i="8"/>
  <c r="G28" i="8" l="1"/>
  <c r="H7" i="8"/>
  <c r="H11" i="8"/>
  <c r="H19" i="8"/>
  <c r="H27" i="8"/>
  <c r="H4" i="8"/>
  <c r="H9" i="8"/>
  <c r="I9" i="8" s="1"/>
  <c r="H23" i="8"/>
  <c r="F28" i="8"/>
  <c r="H12" i="8"/>
  <c r="H14" i="8"/>
  <c r="I14" i="8" s="1"/>
  <c r="H15" i="8"/>
  <c r="I15" i="8" s="1"/>
  <c r="H8" i="8"/>
  <c r="I8" i="8" s="1"/>
  <c r="H20" i="8"/>
  <c r="I20" i="8" s="1"/>
  <c r="H22" i="8"/>
  <c r="I22" i="8" s="1"/>
  <c r="H6" i="8"/>
  <c r="H16" i="8"/>
  <c r="I16" i="8" s="1"/>
  <c r="H18" i="8"/>
  <c r="H25" i="8"/>
  <c r="I25" i="8" s="1"/>
  <c r="I19" i="8"/>
  <c r="I10" i="8"/>
  <c r="I12" i="8"/>
  <c r="I6" i="8"/>
  <c r="I7" i="8"/>
  <c r="I11" i="8"/>
  <c r="I18" i="8"/>
  <c r="I5" i="8"/>
  <c r="I27" i="8"/>
  <c r="I4" i="8"/>
  <c r="E28" i="8"/>
  <c r="T31" i="7"/>
  <c r="Z26" i="7"/>
  <c r="Y26" i="7"/>
  <c r="X26" i="7"/>
  <c r="Q26" i="7"/>
  <c r="P26" i="7"/>
  <c r="O26" i="7"/>
  <c r="Z25" i="7"/>
  <c r="Y25" i="7"/>
  <c r="Q25" i="7"/>
  <c r="P25" i="7"/>
  <c r="O25" i="7"/>
  <c r="Z24" i="7"/>
  <c r="Y24" i="7"/>
  <c r="X24" i="7"/>
  <c r="Q24" i="7"/>
  <c r="P24" i="7"/>
  <c r="O24" i="7"/>
  <c r="R24" i="7" s="1"/>
  <c r="Z23" i="7"/>
  <c r="Y23" i="7"/>
  <c r="X23" i="7"/>
  <c r="Q23" i="7"/>
  <c r="P23" i="7"/>
  <c r="O23" i="7"/>
  <c r="R23" i="7" s="1"/>
  <c r="Z22" i="7"/>
  <c r="Y22" i="7"/>
  <c r="X22" i="7"/>
  <c r="Q22" i="7"/>
  <c r="P22" i="7"/>
  <c r="O22" i="7"/>
  <c r="Z21" i="7"/>
  <c r="Y21" i="7"/>
  <c r="X21" i="7"/>
  <c r="Q21" i="7"/>
  <c r="P21" i="7"/>
  <c r="O21" i="7"/>
  <c r="Z20" i="7"/>
  <c r="Y20" i="7"/>
  <c r="X20" i="7"/>
  <c r="Q20" i="7"/>
  <c r="P20" i="7"/>
  <c r="O20" i="7"/>
  <c r="Z19" i="7"/>
  <c r="Y19" i="7"/>
  <c r="X19" i="7"/>
  <c r="Q19" i="7"/>
  <c r="P19" i="7"/>
  <c r="O19" i="7"/>
  <c r="R19" i="7" s="1"/>
  <c r="W19" i="7" s="1"/>
  <c r="Z18" i="7"/>
  <c r="Y18" i="7"/>
  <c r="X18" i="7"/>
  <c r="Q18" i="7"/>
  <c r="P18" i="7"/>
  <c r="O18" i="7"/>
  <c r="Z17" i="7"/>
  <c r="Y17" i="7"/>
  <c r="X17" i="7"/>
  <c r="Q17" i="7"/>
  <c r="P17" i="7"/>
  <c r="O17" i="7"/>
  <c r="Z16" i="7"/>
  <c r="Y16" i="7"/>
  <c r="X16" i="7"/>
  <c r="Q16" i="7"/>
  <c r="P16" i="7"/>
  <c r="O16" i="7"/>
  <c r="Z15" i="7"/>
  <c r="Y15" i="7"/>
  <c r="Q15" i="7"/>
  <c r="P15" i="7"/>
  <c r="O15" i="7"/>
  <c r="Z14" i="7"/>
  <c r="Y14" i="7"/>
  <c r="Q14" i="7"/>
  <c r="P14" i="7"/>
  <c r="O14" i="7"/>
  <c r="Z13" i="7"/>
  <c r="Y13" i="7"/>
  <c r="Q13" i="7"/>
  <c r="P13" i="7"/>
  <c r="O13" i="7"/>
  <c r="R13" i="7" s="1"/>
  <c r="Z12" i="7"/>
  <c r="Y12" i="7"/>
  <c r="Q12" i="7"/>
  <c r="P12" i="7"/>
  <c r="O12" i="7"/>
  <c r="Z11" i="7"/>
  <c r="Y11" i="7"/>
  <c r="X11" i="7"/>
  <c r="Q11" i="7"/>
  <c r="P11" i="7"/>
  <c r="O11" i="7"/>
  <c r="Z10" i="7"/>
  <c r="Y10" i="7"/>
  <c r="Q10" i="7"/>
  <c r="P10" i="7"/>
  <c r="O10" i="7"/>
  <c r="Z9" i="7"/>
  <c r="Y9" i="7"/>
  <c r="X9" i="7"/>
  <c r="Q9" i="7"/>
  <c r="P9" i="7"/>
  <c r="O9" i="7"/>
  <c r="Z8" i="7"/>
  <c r="Y8" i="7"/>
  <c r="X8" i="7"/>
  <c r="Q8" i="7"/>
  <c r="P8" i="7"/>
  <c r="O8" i="7"/>
  <c r="I8" i="7"/>
  <c r="H8" i="7" s="1"/>
  <c r="X25" i="7" s="1"/>
  <c r="Z7" i="7"/>
  <c r="Y7" i="7"/>
  <c r="X7" i="7"/>
  <c r="Q7" i="7"/>
  <c r="P7" i="7"/>
  <c r="O7" i="7"/>
  <c r="R7" i="7" s="1"/>
  <c r="I7" i="7"/>
  <c r="H7" i="7" s="1"/>
  <c r="Z6" i="7"/>
  <c r="Y6" i="7"/>
  <c r="X6" i="7"/>
  <c r="Q6" i="7"/>
  <c r="P6" i="7"/>
  <c r="O6" i="7"/>
  <c r="I6" i="7"/>
  <c r="H6" i="7" s="1"/>
  <c r="Z5" i="7"/>
  <c r="Y5" i="7"/>
  <c r="X5" i="7"/>
  <c r="Q5" i="7"/>
  <c r="P5" i="7"/>
  <c r="O5" i="7"/>
  <c r="R5" i="7" s="1"/>
  <c r="I5" i="7"/>
  <c r="H5" i="7" s="1"/>
  <c r="Z4" i="7"/>
  <c r="Y4" i="7"/>
  <c r="X4" i="7"/>
  <c r="Q4" i="7"/>
  <c r="P4" i="7"/>
  <c r="O4" i="7"/>
  <c r="I4" i="7"/>
  <c r="H4" i="7" s="1"/>
  <c r="Z3" i="7"/>
  <c r="Y3" i="7"/>
  <c r="X3" i="7"/>
  <c r="Q3" i="7"/>
  <c r="P3" i="7"/>
  <c r="O3" i="7"/>
  <c r="O27" i="7" s="1"/>
  <c r="I3" i="7"/>
  <c r="H3" i="7" s="1"/>
  <c r="I2" i="7"/>
  <c r="H2" i="7"/>
  <c r="X10" i="7" s="1"/>
  <c r="H64" i="6"/>
  <c r="H63" i="6"/>
  <c r="H62" i="6"/>
  <c r="H61" i="6"/>
  <c r="H60" i="6"/>
  <c r="H59" i="6"/>
  <c r="H58" i="6"/>
  <c r="Z19" i="6" s="1"/>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Z3" i="6" s="1"/>
  <c r="H25" i="6"/>
  <c r="H106" i="6"/>
  <c r="H105" i="6"/>
  <c r="H104" i="6"/>
  <c r="H103" i="6"/>
  <c r="H102" i="6"/>
  <c r="H101" i="6"/>
  <c r="H100" i="6"/>
  <c r="Y19" i="6" s="1"/>
  <c r="H99" i="6"/>
  <c r="H98" i="6"/>
  <c r="H97" i="6"/>
  <c r="H96" i="6"/>
  <c r="H95" i="6"/>
  <c r="H94" i="6"/>
  <c r="Y5" i="6" s="1"/>
  <c r="H93" i="6"/>
  <c r="H92" i="6"/>
  <c r="H91" i="6"/>
  <c r="H90" i="6"/>
  <c r="H89" i="6"/>
  <c r="H88" i="6"/>
  <c r="H87" i="6"/>
  <c r="H86" i="6"/>
  <c r="H85" i="6"/>
  <c r="H84" i="6"/>
  <c r="H83" i="6"/>
  <c r="H82" i="6"/>
  <c r="H81" i="6"/>
  <c r="H80" i="6"/>
  <c r="H79" i="6"/>
  <c r="H78" i="6"/>
  <c r="H77" i="6"/>
  <c r="H76" i="6"/>
  <c r="H75" i="6"/>
  <c r="Z26" i="6"/>
  <c r="Y26" i="6"/>
  <c r="X26" i="6"/>
  <c r="Q26" i="6"/>
  <c r="P26" i="6"/>
  <c r="O26" i="6"/>
  <c r="H74" i="6"/>
  <c r="Y3" i="6" s="1"/>
  <c r="Z25" i="6"/>
  <c r="Y25" i="6"/>
  <c r="X25" i="6"/>
  <c r="Q25" i="6"/>
  <c r="P25" i="6"/>
  <c r="O25" i="6"/>
  <c r="H73" i="6"/>
  <c r="Z24" i="6"/>
  <c r="Y24" i="6"/>
  <c r="Q24" i="6"/>
  <c r="P24" i="6"/>
  <c r="O24" i="6"/>
  <c r="H72" i="6"/>
  <c r="Z23" i="6"/>
  <c r="Y23" i="6"/>
  <c r="X23" i="6"/>
  <c r="Q23" i="6"/>
  <c r="P23" i="6"/>
  <c r="O23" i="6"/>
  <c r="H71" i="6"/>
  <c r="Z22" i="6"/>
  <c r="Y22" i="6"/>
  <c r="X22" i="6"/>
  <c r="Q22" i="6"/>
  <c r="P22" i="6"/>
  <c r="O22" i="6"/>
  <c r="H70" i="6"/>
  <c r="Z21" i="6"/>
  <c r="Y21" i="6"/>
  <c r="X21" i="6"/>
  <c r="Q21" i="6"/>
  <c r="P21" i="6"/>
  <c r="O21" i="6"/>
  <c r="H69" i="6"/>
  <c r="Q20" i="6"/>
  <c r="P20" i="6"/>
  <c r="O20" i="6"/>
  <c r="R20" i="6" s="1"/>
  <c r="H68" i="6"/>
  <c r="Q19" i="6"/>
  <c r="P19" i="6"/>
  <c r="O19" i="6"/>
  <c r="Z18" i="6"/>
  <c r="Y18" i="6"/>
  <c r="Q18" i="6"/>
  <c r="P18" i="6"/>
  <c r="O18" i="6"/>
  <c r="Z17" i="6"/>
  <c r="Y17" i="6"/>
  <c r="X17" i="6"/>
  <c r="Q17" i="6"/>
  <c r="P17" i="6"/>
  <c r="O17" i="6"/>
  <c r="Z16" i="6"/>
  <c r="Y16" i="6"/>
  <c r="X16" i="6"/>
  <c r="Q16" i="6"/>
  <c r="P16" i="6"/>
  <c r="O16" i="6"/>
  <c r="I16" i="6"/>
  <c r="H16" i="6" s="1"/>
  <c r="Z15" i="6"/>
  <c r="Y15" i="6"/>
  <c r="Q15" i="6"/>
  <c r="P15" i="6"/>
  <c r="O15" i="6"/>
  <c r="I15" i="6"/>
  <c r="H15" i="6" s="1"/>
  <c r="Z14" i="6"/>
  <c r="Y14" i="6"/>
  <c r="X14" i="6"/>
  <c r="Q14" i="6"/>
  <c r="P14" i="6"/>
  <c r="O14" i="6"/>
  <c r="I14" i="6"/>
  <c r="H14" i="6" s="1"/>
  <c r="Z13" i="6"/>
  <c r="Y13" i="6"/>
  <c r="X13" i="6"/>
  <c r="Q13" i="6"/>
  <c r="P13" i="6"/>
  <c r="O13" i="6"/>
  <c r="I13" i="6"/>
  <c r="H13" i="6" s="1"/>
  <c r="Z12" i="6"/>
  <c r="Y12" i="6"/>
  <c r="X12" i="6"/>
  <c r="Q12" i="6"/>
  <c r="P12" i="6"/>
  <c r="O12" i="6"/>
  <c r="I12" i="6"/>
  <c r="H12" i="6" s="1"/>
  <c r="Z11" i="6"/>
  <c r="Y11" i="6"/>
  <c r="X11" i="6"/>
  <c r="Q11" i="6"/>
  <c r="P11" i="6"/>
  <c r="O11" i="6"/>
  <c r="I11" i="6"/>
  <c r="H11" i="6" s="1"/>
  <c r="Z10" i="6"/>
  <c r="Y10" i="6"/>
  <c r="Q10" i="6"/>
  <c r="P10" i="6"/>
  <c r="O10" i="6"/>
  <c r="I10" i="6"/>
  <c r="H10" i="6" s="1"/>
  <c r="Z9" i="6"/>
  <c r="Y9" i="6"/>
  <c r="X9" i="6"/>
  <c r="Q9" i="6"/>
  <c r="P9" i="6"/>
  <c r="O9" i="6"/>
  <c r="I9" i="6"/>
  <c r="H9" i="6" s="1"/>
  <c r="Z8" i="6"/>
  <c r="Y8" i="6"/>
  <c r="X8" i="6"/>
  <c r="Q8" i="6"/>
  <c r="P8" i="6"/>
  <c r="O8" i="6"/>
  <c r="I8" i="6"/>
  <c r="H8" i="6" s="1"/>
  <c r="Z7" i="6"/>
  <c r="Y7" i="6"/>
  <c r="X7" i="6"/>
  <c r="Q7" i="6"/>
  <c r="P7" i="6"/>
  <c r="O7" i="6"/>
  <c r="I7" i="6"/>
  <c r="H7" i="6" s="1"/>
  <c r="Z6" i="6"/>
  <c r="Y6" i="6"/>
  <c r="X6" i="6"/>
  <c r="Q6" i="6"/>
  <c r="P6" i="6"/>
  <c r="O6" i="6"/>
  <c r="I6" i="6"/>
  <c r="H6" i="6" s="1"/>
  <c r="Z5" i="6"/>
  <c r="Q5" i="6"/>
  <c r="P5" i="6"/>
  <c r="O5" i="6"/>
  <c r="I5" i="6"/>
  <c r="H5" i="6" s="1"/>
  <c r="Z4" i="6"/>
  <c r="Y4" i="6"/>
  <c r="X4" i="6"/>
  <c r="Q4" i="6"/>
  <c r="P4" i="6"/>
  <c r="O4" i="6"/>
  <c r="I4" i="6"/>
  <c r="H4" i="6" s="1"/>
  <c r="Q3" i="6"/>
  <c r="P3" i="6"/>
  <c r="O3" i="6"/>
  <c r="I3" i="6"/>
  <c r="H3" i="6" s="1"/>
  <c r="I2" i="6"/>
  <c r="H2" i="6" s="1"/>
  <c r="X10" i="6" s="1"/>
  <c r="Z26" i="5"/>
  <c r="Y26" i="5"/>
  <c r="X26" i="5"/>
  <c r="Q26" i="5"/>
  <c r="P26" i="5"/>
  <c r="O26" i="5"/>
  <c r="H26" i="5"/>
  <c r="Z25" i="5"/>
  <c r="Y25" i="5"/>
  <c r="Q25" i="5"/>
  <c r="P25" i="5"/>
  <c r="O25" i="5"/>
  <c r="R25" i="5" s="1"/>
  <c r="H25" i="5"/>
  <c r="Z24" i="5"/>
  <c r="Y24" i="5"/>
  <c r="X24" i="5"/>
  <c r="Q24" i="5"/>
  <c r="P24" i="5"/>
  <c r="O24" i="5"/>
  <c r="H24" i="5"/>
  <c r="Z23" i="5"/>
  <c r="Y23" i="5"/>
  <c r="X23" i="5"/>
  <c r="Q23" i="5"/>
  <c r="P23" i="5"/>
  <c r="O23" i="5"/>
  <c r="Z22" i="5"/>
  <c r="Y22" i="5"/>
  <c r="X22" i="5"/>
  <c r="Q22" i="5"/>
  <c r="P22" i="5"/>
  <c r="O22" i="5"/>
  <c r="Z21" i="5"/>
  <c r="Y21" i="5"/>
  <c r="X21" i="5"/>
  <c r="Q21" i="5"/>
  <c r="P21" i="5"/>
  <c r="O21" i="5"/>
  <c r="Z20" i="5"/>
  <c r="Y20" i="5"/>
  <c r="X20" i="5"/>
  <c r="Q20" i="5"/>
  <c r="P20" i="5"/>
  <c r="O20" i="5"/>
  <c r="Z19" i="5"/>
  <c r="Y19" i="5"/>
  <c r="X19" i="5"/>
  <c r="Q19" i="5"/>
  <c r="P19" i="5"/>
  <c r="O19" i="5"/>
  <c r="H19" i="5"/>
  <c r="Z18" i="5"/>
  <c r="Y18" i="5"/>
  <c r="X18" i="5"/>
  <c r="Q18" i="5"/>
  <c r="P18" i="5"/>
  <c r="O18" i="5"/>
  <c r="H18" i="5"/>
  <c r="Z17" i="5"/>
  <c r="Y17" i="5"/>
  <c r="X17" i="5"/>
  <c r="Q17" i="5"/>
  <c r="P17" i="5"/>
  <c r="O17" i="5"/>
  <c r="H17" i="5"/>
  <c r="Z16" i="5"/>
  <c r="Y16" i="5"/>
  <c r="X16" i="5"/>
  <c r="Q16" i="5"/>
  <c r="P16" i="5"/>
  <c r="O16" i="5"/>
  <c r="Z15" i="5"/>
  <c r="Y15" i="5"/>
  <c r="Q15" i="5"/>
  <c r="P15" i="5"/>
  <c r="O15" i="5"/>
  <c r="Z14" i="5"/>
  <c r="Y14" i="5"/>
  <c r="Q14" i="5"/>
  <c r="P14" i="5"/>
  <c r="O14" i="5"/>
  <c r="Z13" i="5"/>
  <c r="Y13" i="5"/>
  <c r="Q13" i="5"/>
  <c r="P13" i="5"/>
  <c r="O13" i="5"/>
  <c r="I13" i="5"/>
  <c r="H13" i="5" s="1"/>
  <c r="Z12" i="5"/>
  <c r="Y12" i="5"/>
  <c r="Q12" i="5"/>
  <c r="P12" i="5"/>
  <c r="O12" i="5"/>
  <c r="I12" i="5"/>
  <c r="H12" i="5" s="1"/>
  <c r="Z11" i="5"/>
  <c r="Y11" i="5"/>
  <c r="X11" i="5"/>
  <c r="Q11" i="5"/>
  <c r="P11" i="5"/>
  <c r="O11" i="5"/>
  <c r="I11" i="5"/>
  <c r="H11" i="5" s="1"/>
  <c r="Z10" i="5"/>
  <c r="Y10" i="5"/>
  <c r="Q10" i="5"/>
  <c r="P10" i="5"/>
  <c r="O10" i="5"/>
  <c r="I10" i="5"/>
  <c r="H10" i="5" s="1"/>
  <c r="Z9" i="5"/>
  <c r="Y9" i="5"/>
  <c r="X9" i="5"/>
  <c r="Q9" i="5"/>
  <c r="P9" i="5"/>
  <c r="O9" i="5"/>
  <c r="I9" i="5"/>
  <c r="H9" i="5" s="1"/>
  <c r="Z8" i="5"/>
  <c r="Y8" i="5"/>
  <c r="X8" i="5"/>
  <c r="Q8" i="5"/>
  <c r="P8" i="5"/>
  <c r="O8" i="5"/>
  <c r="I8" i="5"/>
  <c r="H8" i="5" s="1"/>
  <c r="X14" i="5" s="1"/>
  <c r="Z7" i="5"/>
  <c r="Y7" i="5"/>
  <c r="Q7" i="5"/>
  <c r="P7" i="5"/>
  <c r="O7" i="5"/>
  <c r="I7" i="5"/>
  <c r="H7" i="5" s="1"/>
  <c r="X13" i="5" s="1"/>
  <c r="Z6" i="5"/>
  <c r="Y6" i="5"/>
  <c r="Q6" i="5"/>
  <c r="P6" i="5"/>
  <c r="O6" i="5"/>
  <c r="I6" i="5"/>
  <c r="H6" i="5" s="1"/>
  <c r="Z5" i="5"/>
  <c r="Y5" i="5"/>
  <c r="Q5" i="5"/>
  <c r="P5" i="5"/>
  <c r="O5" i="5"/>
  <c r="I5" i="5"/>
  <c r="H5" i="5" s="1"/>
  <c r="Z4" i="5"/>
  <c r="Y4" i="5"/>
  <c r="X4" i="5"/>
  <c r="Q4" i="5"/>
  <c r="P4" i="5"/>
  <c r="O4" i="5"/>
  <c r="I4" i="5"/>
  <c r="H4" i="5" s="1"/>
  <c r="Z3" i="5"/>
  <c r="Y3" i="5"/>
  <c r="Q3" i="5"/>
  <c r="P3" i="5"/>
  <c r="O3" i="5"/>
  <c r="R3" i="5" s="1"/>
  <c r="T3" i="5" s="1"/>
  <c r="I3" i="5"/>
  <c r="H3" i="5" s="1"/>
  <c r="I2" i="5"/>
  <c r="H2" i="5" s="1"/>
  <c r="X6" i="5" s="1"/>
  <c r="H28" i="8" l="1"/>
  <c r="I28" i="8" s="1"/>
  <c r="R13" i="6"/>
  <c r="R5" i="6"/>
  <c r="R11" i="6"/>
  <c r="T11" i="6" s="1"/>
  <c r="R26" i="6"/>
  <c r="W26" i="6" s="1"/>
  <c r="AC26" i="6" s="1"/>
  <c r="Z20" i="6"/>
  <c r="Z27" i="6" s="1"/>
  <c r="R10" i="6"/>
  <c r="R17" i="6"/>
  <c r="T17" i="6" s="1"/>
  <c r="R8" i="6"/>
  <c r="V8" i="6" s="1"/>
  <c r="R15" i="6"/>
  <c r="R22" i="6"/>
  <c r="R24" i="6"/>
  <c r="T24" i="6" s="1"/>
  <c r="R16" i="6"/>
  <c r="V16" i="6" s="1"/>
  <c r="R25" i="6"/>
  <c r="W25" i="6" s="1"/>
  <c r="AB25" i="6" s="1"/>
  <c r="R4" i="6"/>
  <c r="R14" i="6"/>
  <c r="T14" i="6" s="1"/>
  <c r="R19" i="6"/>
  <c r="T19" i="6" s="1"/>
  <c r="R12" i="6"/>
  <c r="T12" i="6" s="1"/>
  <c r="R23" i="6"/>
  <c r="W23" i="6" s="1"/>
  <c r="AC23" i="6" s="1"/>
  <c r="R21" i="6"/>
  <c r="T21" i="6" s="1"/>
  <c r="AB26" i="6"/>
  <c r="P27" i="6"/>
  <c r="R18" i="6"/>
  <c r="T18" i="6" s="1"/>
  <c r="R9" i="6"/>
  <c r="V9" i="6" s="1"/>
  <c r="R7" i="6"/>
  <c r="U7" i="6" s="1"/>
  <c r="X3" i="6"/>
  <c r="R26" i="7"/>
  <c r="R11" i="7"/>
  <c r="W11" i="7" s="1"/>
  <c r="AB11" i="7" s="1"/>
  <c r="R14" i="7"/>
  <c r="T14" i="7" s="1"/>
  <c r="R17" i="7"/>
  <c r="W17" i="7" s="1"/>
  <c r="AC17" i="7" s="1"/>
  <c r="R18" i="7"/>
  <c r="W18" i="7" s="1"/>
  <c r="R25" i="7"/>
  <c r="T25" i="7" s="1"/>
  <c r="Q27" i="7"/>
  <c r="Y27" i="7"/>
  <c r="R9" i="7"/>
  <c r="R10" i="7"/>
  <c r="T10" i="7" s="1"/>
  <c r="R16" i="7"/>
  <c r="U16" i="7" s="1"/>
  <c r="R21" i="7"/>
  <c r="U21" i="7" s="1"/>
  <c r="R22" i="7"/>
  <c r="W22" i="7" s="1"/>
  <c r="Z27" i="7"/>
  <c r="R15" i="7"/>
  <c r="R8" i="7"/>
  <c r="U8" i="7" s="1"/>
  <c r="R6" i="7"/>
  <c r="T6" i="7" s="1"/>
  <c r="R12" i="7"/>
  <c r="T12" i="7" s="1"/>
  <c r="R20" i="7"/>
  <c r="V20" i="7" s="1"/>
  <c r="P27" i="7"/>
  <c r="R4" i="7"/>
  <c r="V4" i="7" s="1"/>
  <c r="AA11" i="7"/>
  <c r="AB19" i="7"/>
  <c r="AA19" i="7"/>
  <c r="W26" i="7"/>
  <c r="AA26" i="7" s="1"/>
  <c r="V26" i="7"/>
  <c r="U26" i="7"/>
  <c r="T26" i="7"/>
  <c r="T13" i="7"/>
  <c r="X14" i="7"/>
  <c r="AC11" i="7"/>
  <c r="T15" i="7"/>
  <c r="AC19" i="7"/>
  <c r="T21" i="7"/>
  <c r="X13" i="7"/>
  <c r="V5" i="7"/>
  <c r="W5" i="7"/>
  <c r="AB5" i="7" s="1"/>
  <c r="U5" i="7"/>
  <c r="T5" i="7"/>
  <c r="U7" i="7"/>
  <c r="T7" i="7"/>
  <c r="W7" i="7"/>
  <c r="AB7" i="7" s="1"/>
  <c r="V7" i="7"/>
  <c r="AB26" i="7"/>
  <c r="T9" i="7"/>
  <c r="V16" i="7"/>
  <c r="V22" i="7"/>
  <c r="U22" i="7"/>
  <c r="T22" i="7"/>
  <c r="X12" i="7"/>
  <c r="W8" i="7"/>
  <c r="V8" i="7"/>
  <c r="W24" i="7"/>
  <c r="V24" i="7"/>
  <c r="U24" i="7"/>
  <c r="T24" i="7"/>
  <c r="AC26" i="7"/>
  <c r="R3" i="7"/>
  <c r="X15" i="7"/>
  <c r="T19" i="7"/>
  <c r="T23" i="7"/>
  <c r="U11" i="7"/>
  <c r="U19" i="7"/>
  <c r="V19" i="7"/>
  <c r="T5" i="6"/>
  <c r="X18" i="6"/>
  <c r="O27" i="6"/>
  <c r="X19" i="6"/>
  <c r="T20" i="6"/>
  <c r="Q27" i="6"/>
  <c r="X5" i="6"/>
  <c r="T15" i="6"/>
  <c r="T4" i="6"/>
  <c r="X24" i="6"/>
  <c r="R3" i="6"/>
  <c r="R6" i="6"/>
  <c r="T7" i="6"/>
  <c r="V7" i="6"/>
  <c r="U23" i="6"/>
  <c r="T23" i="6"/>
  <c r="T10" i="6"/>
  <c r="T13" i="6"/>
  <c r="X15" i="6"/>
  <c r="X20" i="6"/>
  <c r="T22" i="6"/>
  <c r="T26" i="6"/>
  <c r="Y20" i="6"/>
  <c r="U26" i="6"/>
  <c r="V26" i="6"/>
  <c r="R26" i="5"/>
  <c r="W26" i="5" s="1"/>
  <c r="R7" i="5"/>
  <c r="T7" i="5" s="1"/>
  <c r="R12" i="5"/>
  <c r="T12" i="5" s="1"/>
  <c r="R20" i="5"/>
  <c r="W20" i="5" s="1"/>
  <c r="AA20" i="5" s="1"/>
  <c r="R10" i="5"/>
  <c r="T10" i="5" s="1"/>
  <c r="R11" i="5"/>
  <c r="W11" i="5" s="1"/>
  <c r="R14" i="5"/>
  <c r="T14" i="5" s="1"/>
  <c r="R19" i="5"/>
  <c r="W19" i="5" s="1"/>
  <c r="AB19" i="5" s="1"/>
  <c r="V20" i="5"/>
  <c r="V11" i="5"/>
  <c r="P27" i="5"/>
  <c r="R13" i="5"/>
  <c r="T13" i="5" s="1"/>
  <c r="R16" i="5"/>
  <c r="V16" i="5" s="1"/>
  <c r="Q27" i="5"/>
  <c r="R4" i="5"/>
  <c r="W4" i="5" s="1"/>
  <c r="R22" i="5"/>
  <c r="V22" i="5" s="1"/>
  <c r="Y27" i="5"/>
  <c r="R21" i="5"/>
  <c r="U21" i="5" s="1"/>
  <c r="R15" i="5"/>
  <c r="T15" i="5" s="1"/>
  <c r="Z27" i="5"/>
  <c r="R8" i="5"/>
  <c r="V8" i="5" s="1"/>
  <c r="R9" i="5"/>
  <c r="T9" i="5" s="1"/>
  <c r="R5" i="5"/>
  <c r="R27" i="5" s="1"/>
  <c r="R18" i="5"/>
  <c r="T18" i="5" s="1"/>
  <c r="R24" i="5"/>
  <c r="R17" i="5"/>
  <c r="T17" i="5" s="1"/>
  <c r="R23" i="5"/>
  <c r="U23" i="5" s="1"/>
  <c r="O27" i="5"/>
  <c r="R6" i="5"/>
  <c r="T6" i="5" s="1"/>
  <c r="V21" i="5"/>
  <c r="W21" i="5"/>
  <c r="AA21" i="5" s="1"/>
  <c r="T21" i="5"/>
  <c r="V26" i="5"/>
  <c r="U8" i="5"/>
  <c r="T8" i="5"/>
  <c r="X10" i="5"/>
  <c r="T25" i="5"/>
  <c r="X15" i="5"/>
  <c r="U18" i="5"/>
  <c r="W18" i="5"/>
  <c r="AB18" i="5" s="1"/>
  <c r="T24" i="5"/>
  <c r="X25" i="5"/>
  <c r="X5" i="5"/>
  <c r="T16" i="5"/>
  <c r="X12" i="5"/>
  <c r="X7" i="5"/>
  <c r="T11" i="5"/>
  <c r="T20" i="5"/>
  <c r="U20" i="5"/>
  <c r="X3" i="5"/>
  <c r="W8" i="6" l="1"/>
  <c r="T25" i="6"/>
  <c r="V25" i="6"/>
  <c r="W7" i="6"/>
  <c r="AA7" i="6" s="1"/>
  <c r="U25" i="6"/>
  <c r="AA26" i="6"/>
  <c r="AD26" i="6" s="1"/>
  <c r="U8" i="6"/>
  <c r="T9" i="6"/>
  <c r="T8" i="6"/>
  <c r="U9" i="6"/>
  <c r="W9" i="6"/>
  <c r="U16" i="6"/>
  <c r="W16" i="6"/>
  <c r="AC16" i="6" s="1"/>
  <c r="V23" i="6"/>
  <c r="T16" i="6"/>
  <c r="AD26" i="7"/>
  <c r="T20" i="7"/>
  <c r="U20" i="7"/>
  <c r="U18" i="7"/>
  <c r="U17" i="7"/>
  <c r="T11" i="7"/>
  <c r="T8" i="7"/>
  <c r="T16" i="7"/>
  <c r="V18" i="7"/>
  <c r="V17" i="7"/>
  <c r="W16" i="7"/>
  <c r="AC16" i="7" s="1"/>
  <c r="W20" i="7"/>
  <c r="AA20" i="7" s="1"/>
  <c r="T18" i="7"/>
  <c r="T17" i="7"/>
  <c r="V11" i="7"/>
  <c r="AA22" i="7"/>
  <c r="AC22" i="7"/>
  <c r="X27" i="7"/>
  <c r="V21" i="7"/>
  <c r="AA17" i="7"/>
  <c r="AA5" i="7"/>
  <c r="W21" i="7"/>
  <c r="AB17" i="7"/>
  <c r="AD17" i="7" s="1"/>
  <c r="U4" i="7"/>
  <c r="AB20" i="7"/>
  <c r="W4" i="7"/>
  <c r="AC20" i="7"/>
  <c r="T4" i="7"/>
  <c r="AC5" i="7"/>
  <c r="T29" i="7"/>
  <c r="U9" i="7" s="1"/>
  <c r="V9" i="7" s="1"/>
  <c r="W9" i="7" s="1"/>
  <c r="AA9" i="7" s="1"/>
  <c r="J11" i="7"/>
  <c r="K11" i="7" s="1"/>
  <c r="AB9" i="7"/>
  <c r="AC24" i="7"/>
  <c r="AB24" i="7"/>
  <c r="AA7" i="7"/>
  <c r="U23" i="7"/>
  <c r="V23" i="7" s="1"/>
  <c r="W23" i="7" s="1"/>
  <c r="AC8" i="7"/>
  <c r="AA8" i="7"/>
  <c r="AD5" i="7"/>
  <c r="AA16" i="7"/>
  <c r="AD11" i="7"/>
  <c r="AD19" i="7"/>
  <c r="R27" i="7"/>
  <c r="W3" i="7"/>
  <c r="T3" i="7"/>
  <c r="V3" i="7"/>
  <c r="U3" i="7"/>
  <c r="AB22" i="7"/>
  <c r="U10" i="7"/>
  <c r="V10" i="7" s="1"/>
  <c r="W10" i="7" s="1"/>
  <c r="AC18" i="7"/>
  <c r="AB18" i="7"/>
  <c r="AA18" i="7"/>
  <c r="U13" i="7"/>
  <c r="V13" i="7" s="1"/>
  <c r="W13" i="7" s="1"/>
  <c r="AA13" i="7" s="1"/>
  <c r="AB8" i="7"/>
  <c r="U14" i="7"/>
  <c r="V14" i="7" s="1"/>
  <c r="W14" i="7" s="1"/>
  <c r="U6" i="7"/>
  <c r="V6" i="7" s="1"/>
  <c r="W6" i="7" s="1"/>
  <c r="AC7" i="7"/>
  <c r="AA24" i="7"/>
  <c r="AA23" i="6"/>
  <c r="AB23" i="6"/>
  <c r="AA25" i="6"/>
  <c r="AC25" i="6"/>
  <c r="AB9" i="6"/>
  <c r="AA16" i="6"/>
  <c r="X27" i="6"/>
  <c r="Y27" i="6"/>
  <c r="W6" i="6"/>
  <c r="V6" i="6"/>
  <c r="U6" i="6"/>
  <c r="T6" i="6"/>
  <c r="R27" i="6"/>
  <c r="T3" i="6"/>
  <c r="AB8" i="6"/>
  <c r="AA8" i="6"/>
  <c r="AB7" i="6"/>
  <c r="AC7" i="6"/>
  <c r="AC8" i="6"/>
  <c r="AC26" i="5"/>
  <c r="AB26" i="5"/>
  <c r="AA26" i="5"/>
  <c r="T19" i="5"/>
  <c r="T26" i="5"/>
  <c r="W22" i="5"/>
  <c r="AC22" i="5" s="1"/>
  <c r="V18" i="5"/>
  <c r="U19" i="5"/>
  <c r="U26" i="5"/>
  <c r="V19" i="5"/>
  <c r="T5" i="5"/>
  <c r="AA11" i="5"/>
  <c r="AC11" i="5"/>
  <c r="AB11" i="5"/>
  <c r="T22" i="5"/>
  <c r="U11" i="5"/>
  <c r="U22" i="5"/>
  <c r="AB20" i="5"/>
  <c r="W8" i="5"/>
  <c r="AC8" i="5" s="1"/>
  <c r="T4" i="5"/>
  <c r="U16" i="5"/>
  <c r="V23" i="5"/>
  <c r="AC18" i="5"/>
  <c r="U4" i="5"/>
  <c r="AC20" i="5"/>
  <c r="T23" i="5"/>
  <c r="W16" i="5"/>
  <c r="AB16" i="5" s="1"/>
  <c r="W23" i="5"/>
  <c r="AB22" i="5"/>
  <c r="V4" i="5"/>
  <c r="T29" i="5"/>
  <c r="U25" i="5" s="1"/>
  <c r="V25" i="5" s="1"/>
  <c r="W25" i="5" s="1"/>
  <c r="AA25" i="5" s="1"/>
  <c r="U3" i="5"/>
  <c r="V3" i="5" s="1"/>
  <c r="AB4" i="5"/>
  <c r="AA4" i="5"/>
  <c r="X27" i="5"/>
  <c r="AC21" i="5"/>
  <c r="AB21" i="5"/>
  <c r="T27" i="5"/>
  <c r="AC19" i="5"/>
  <c r="AA19" i="5"/>
  <c r="AD19" i="5" s="1"/>
  <c r="AA18" i="5"/>
  <c r="AC4" i="5"/>
  <c r="AB16" i="6" l="1"/>
  <c r="AD16" i="6" s="1"/>
  <c r="AA9" i="6"/>
  <c r="AC9" i="6"/>
  <c r="AD7" i="6"/>
  <c r="T29" i="6"/>
  <c r="U15" i="6" s="1"/>
  <c r="V15" i="6" s="1"/>
  <c r="W15" i="6" s="1"/>
  <c r="AD21" i="5"/>
  <c r="AD20" i="5"/>
  <c r="AD26" i="5"/>
  <c r="AD20" i="7"/>
  <c r="AD24" i="7"/>
  <c r="AC9" i="7"/>
  <c r="AD9" i="7" s="1"/>
  <c r="AD7" i="7"/>
  <c r="U25" i="7"/>
  <c r="V25" i="7" s="1"/>
  <c r="W25" i="7" s="1"/>
  <c r="J8" i="7" s="1"/>
  <c r="K8" i="7" s="1"/>
  <c r="AB16" i="7"/>
  <c r="AD16" i="7" s="1"/>
  <c r="AA21" i="7"/>
  <c r="AB21" i="7"/>
  <c r="AC21" i="7"/>
  <c r="U12" i="7"/>
  <c r="V12" i="7" s="1"/>
  <c r="W12" i="7" s="1"/>
  <c r="U15" i="7"/>
  <c r="V15" i="7" s="1"/>
  <c r="W15" i="7" s="1"/>
  <c r="AA15" i="7" s="1"/>
  <c r="AD8" i="7"/>
  <c r="AA4" i="7"/>
  <c r="AB4" i="7"/>
  <c r="AC4" i="7"/>
  <c r="AD22" i="7"/>
  <c r="AC23" i="7"/>
  <c r="AB23" i="7"/>
  <c r="AA23" i="7"/>
  <c r="J21" i="7"/>
  <c r="K21" i="7" s="1"/>
  <c r="J4" i="7"/>
  <c r="K4" i="7" s="1"/>
  <c r="J18" i="7"/>
  <c r="K18" i="7" s="1"/>
  <c r="J17" i="7"/>
  <c r="K17" i="7" s="1"/>
  <c r="J16" i="7"/>
  <c r="K16" i="7" s="1"/>
  <c r="AB13" i="7"/>
  <c r="AC13" i="7"/>
  <c r="AB25" i="7"/>
  <c r="AD18" i="7"/>
  <c r="J10" i="7"/>
  <c r="K10" i="7" s="1"/>
  <c r="AC6" i="7"/>
  <c r="AB6" i="7"/>
  <c r="AA6" i="7"/>
  <c r="J20" i="7"/>
  <c r="K20" i="7" s="1"/>
  <c r="J19" i="7"/>
  <c r="K19" i="7" s="1"/>
  <c r="J5" i="7"/>
  <c r="K5" i="7" s="1"/>
  <c r="AC14" i="7"/>
  <c r="AB14" i="7"/>
  <c r="AA14" i="7"/>
  <c r="AC3" i="7"/>
  <c r="AB3" i="7"/>
  <c r="AA3" i="7"/>
  <c r="J15" i="7"/>
  <c r="K15" i="7" s="1"/>
  <c r="J3" i="7"/>
  <c r="K3" i="7" s="1"/>
  <c r="J14" i="7"/>
  <c r="K14" i="7" s="1"/>
  <c r="J13" i="7"/>
  <c r="K13" i="7" s="1"/>
  <c r="AB12" i="7"/>
  <c r="AC12" i="7"/>
  <c r="J6" i="7"/>
  <c r="K6" i="7" s="1"/>
  <c r="AC15" i="7"/>
  <c r="AB15" i="7"/>
  <c r="J7" i="7"/>
  <c r="K7" i="7" s="1"/>
  <c r="T27" i="7"/>
  <c r="AA12" i="7"/>
  <c r="J12" i="7"/>
  <c r="K12" i="7" s="1"/>
  <c r="AB10" i="7"/>
  <c r="AC10" i="7"/>
  <c r="J9" i="7"/>
  <c r="K9" i="7" s="1"/>
  <c r="J2" i="7"/>
  <c r="K2" i="7" s="1"/>
  <c r="AA10" i="7"/>
  <c r="V27" i="7"/>
  <c r="W27" i="7" s="1"/>
  <c r="T33" i="6"/>
  <c r="U13" i="6"/>
  <c r="V13" i="6" s="1"/>
  <c r="W13" i="6" s="1"/>
  <c r="U5" i="6"/>
  <c r="V5" i="6" s="1"/>
  <c r="W5" i="6" s="1"/>
  <c r="U3" i="6"/>
  <c r="V3" i="6" s="1"/>
  <c r="AA6" i="6"/>
  <c r="AC6" i="6"/>
  <c r="AB6" i="6"/>
  <c r="AD25" i="6"/>
  <c r="T27" i="6"/>
  <c r="AD8" i="6"/>
  <c r="AD23" i="6"/>
  <c r="AA22" i="5"/>
  <c r="AD22" i="5" s="1"/>
  <c r="AD11" i="5"/>
  <c r="U10" i="5"/>
  <c r="V10" i="5" s="1"/>
  <c r="W10" i="5" s="1"/>
  <c r="AA10" i="5" s="1"/>
  <c r="U9" i="5"/>
  <c r="V9" i="5" s="1"/>
  <c r="W9" i="5" s="1"/>
  <c r="AA9" i="5" s="1"/>
  <c r="AA16" i="5"/>
  <c r="AD4" i="5"/>
  <c r="U12" i="5"/>
  <c r="V12" i="5" s="1"/>
  <c r="W12" i="5" s="1"/>
  <c r="AC12" i="5" s="1"/>
  <c r="AC16" i="5"/>
  <c r="U5" i="5"/>
  <c r="V5" i="5" s="1"/>
  <c r="W5" i="5" s="1"/>
  <c r="AA5" i="5" s="1"/>
  <c r="U17" i="5"/>
  <c r="V17" i="5" s="1"/>
  <c r="W17" i="5" s="1"/>
  <c r="AB17" i="5" s="1"/>
  <c r="U13" i="5"/>
  <c r="V13" i="5" s="1"/>
  <c r="W13" i="5" s="1"/>
  <c r="J7" i="5" s="1"/>
  <c r="K7" i="5" s="1"/>
  <c r="U7" i="5"/>
  <c r="V7" i="5" s="1"/>
  <c r="W7" i="5" s="1"/>
  <c r="AB7" i="5" s="1"/>
  <c r="U24" i="5"/>
  <c r="V24" i="5" s="1"/>
  <c r="W24" i="5" s="1"/>
  <c r="AB24" i="5" s="1"/>
  <c r="AD18" i="5"/>
  <c r="U14" i="5"/>
  <c r="V14" i="5" s="1"/>
  <c r="W14" i="5" s="1"/>
  <c r="AA14" i="5" s="1"/>
  <c r="U6" i="5"/>
  <c r="V6" i="5" s="1"/>
  <c r="W6" i="5" s="1"/>
  <c r="AC6" i="5" s="1"/>
  <c r="U15" i="5"/>
  <c r="V15" i="5" s="1"/>
  <c r="W15" i="5" s="1"/>
  <c r="AA15" i="5" s="1"/>
  <c r="AB23" i="5"/>
  <c r="AC23" i="5"/>
  <c r="AA23" i="5"/>
  <c r="AB8" i="5"/>
  <c r="AA8" i="5"/>
  <c r="AC9" i="5"/>
  <c r="J20" i="5"/>
  <c r="K20" i="5" s="1"/>
  <c r="AB9" i="5"/>
  <c r="W3" i="5"/>
  <c r="J4" i="5"/>
  <c r="K4" i="5" s="1"/>
  <c r="AC7" i="5"/>
  <c r="AA7" i="5"/>
  <c r="J22" i="5"/>
  <c r="K22" i="5" s="1"/>
  <c r="AC24" i="5"/>
  <c r="AA13" i="5"/>
  <c r="AC13" i="5"/>
  <c r="J25" i="5"/>
  <c r="K25" i="5" s="1"/>
  <c r="J13" i="5"/>
  <c r="K13" i="5" s="1"/>
  <c r="J11" i="5"/>
  <c r="K11" i="5" s="1"/>
  <c r="AB25" i="5"/>
  <c r="AC25" i="5"/>
  <c r="J16" i="5"/>
  <c r="K16" i="5" s="1"/>
  <c r="J21" i="5"/>
  <c r="K21" i="5" s="1"/>
  <c r="J14" i="5"/>
  <c r="K14" i="5" s="1"/>
  <c r="J5" i="5"/>
  <c r="K5" i="5" s="1"/>
  <c r="AC10" i="5"/>
  <c r="AD9" i="6" l="1"/>
  <c r="AD15" i="7"/>
  <c r="U18" i="6"/>
  <c r="V18" i="6" s="1"/>
  <c r="W18" i="6" s="1"/>
  <c r="U22" i="6"/>
  <c r="V22" i="6" s="1"/>
  <c r="W22" i="6" s="1"/>
  <c r="U21" i="6"/>
  <c r="V21" i="6" s="1"/>
  <c r="W21" i="6" s="1"/>
  <c r="U12" i="6"/>
  <c r="V12" i="6" s="1"/>
  <c r="W12" i="6" s="1"/>
  <c r="AA12" i="6" s="1"/>
  <c r="U20" i="6"/>
  <c r="V20" i="6" s="1"/>
  <c r="W20" i="6" s="1"/>
  <c r="U14" i="6"/>
  <c r="V14" i="6" s="1"/>
  <c r="W14" i="6" s="1"/>
  <c r="AA14" i="6" s="1"/>
  <c r="U10" i="6"/>
  <c r="V10" i="6" s="1"/>
  <c r="W10" i="6" s="1"/>
  <c r="AB10" i="6" s="1"/>
  <c r="U24" i="6"/>
  <c r="V24" i="6" s="1"/>
  <c r="W24" i="6" s="1"/>
  <c r="AB24" i="6" s="1"/>
  <c r="U11" i="6"/>
  <c r="V11" i="6" s="1"/>
  <c r="W11" i="6" s="1"/>
  <c r="U4" i="6"/>
  <c r="V4" i="6" s="1"/>
  <c r="W4" i="6" s="1"/>
  <c r="AC4" i="6" s="1"/>
  <c r="U17" i="6"/>
  <c r="V17" i="6" s="1"/>
  <c r="W17" i="6" s="1"/>
  <c r="J54" i="6" s="1"/>
  <c r="K54" i="6" s="1"/>
  <c r="U19" i="6"/>
  <c r="V19" i="6" s="1"/>
  <c r="W19" i="6" s="1"/>
  <c r="AD8" i="5"/>
  <c r="AD6" i="6"/>
  <c r="AD16" i="5"/>
  <c r="AD10" i="7"/>
  <c r="AA25" i="7"/>
  <c r="AA27" i="7" s="1"/>
  <c r="AA29" i="7" s="1"/>
  <c r="AC25" i="7"/>
  <c r="AC27" i="7" s="1"/>
  <c r="AC29" i="7" s="1"/>
  <c r="AD23" i="7"/>
  <c r="AD21" i="7"/>
  <c r="AD4" i="7"/>
  <c r="AD14" i="7"/>
  <c r="AD13" i="7"/>
  <c r="AD12" i="7"/>
  <c r="AD3" i="7"/>
  <c r="AB27" i="7"/>
  <c r="AB29" i="7" s="1"/>
  <c r="AD6" i="7"/>
  <c r="AA13" i="6"/>
  <c r="AC13" i="6"/>
  <c r="J18" i="6"/>
  <c r="K18" i="6" s="1"/>
  <c r="AB13" i="6"/>
  <c r="AC12" i="6"/>
  <c r="J17" i="6"/>
  <c r="K17" i="6" s="1"/>
  <c r="AB12" i="6"/>
  <c r="J20" i="6"/>
  <c r="K20" i="6" s="1"/>
  <c r="AC21" i="6"/>
  <c r="J21" i="6"/>
  <c r="K21" i="6" s="1"/>
  <c r="AB21" i="6"/>
  <c r="AA21" i="6"/>
  <c r="J19" i="6"/>
  <c r="K19" i="6" s="1"/>
  <c r="AB14" i="6"/>
  <c r="J4" i="6"/>
  <c r="K4" i="6" s="1"/>
  <c r="AC18" i="6"/>
  <c r="AB18" i="6"/>
  <c r="AA18" i="6"/>
  <c r="J24" i="6"/>
  <c r="K24" i="6" s="1"/>
  <c r="J23" i="6"/>
  <c r="K23" i="6" s="1"/>
  <c r="J22" i="6"/>
  <c r="K22" i="6" s="1"/>
  <c r="AA11" i="6"/>
  <c r="AB11" i="6"/>
  <c r="AC11" i="6"/>
  <c r="J67" i="6"/>
  <c r="K67" i="6" s="1"/>
  <c r="AA4" i="6"/>
  <c r="AB4" i="6"/>
  <c r="J59" i="6"/>
  <c r="K59" i="6" s="1"/>
  <c r="J101" i="6"/>
  <c r="K101" i="6" s="1"/>
  <c r="J56" i="6"/>
  <c r="K56" i="6" s="1"/>
  <c r="J98" i="6"/>
  <c r="K98" i="6" s="1"/>
  <c r="J58" i="6"/>
  <c r="K58" i="6" s="1"/>
  <c r="J100" i="6"/>
  <c r="K100" i="6" s="1"/>
  <c r="J55" i="6"/>
  <c r="K55" i="6" s="1"/>
  <c r="J97" i="6"/>
  <c r="K97" i="6" s="1"/>
  <c r="J57" i="6"/>
  <c r="K57" i="6" s="1"/>
  <c r="J99" i="6"/>
  <c r="K99" i="6" s="1"/>
  <c r="J15" i="6"/>
  <c r="K15" i="6" s="1"/>
  <c r="AB19" i="6"/>
  <c r="AC19" i="6"/>
  <c r="AA19" i="6"/>
  <c r="AB15" i="6"/>
  <c r="J3" i="6"/>
  <c r="K3" i="6" s="1"/>
  <c r="AC15" i="6"/>
  <c r="AA15" i="6"/>
  <c r="J66" i="6"/>
  <c r="K66" i="6" s="1"/>
  <c r="J65" i="6"/>
  <c r="K65" i="6" s="1"/>
  <c r="AA22" i="6"/>
  <c r="AB22" i="6"/>
  <c r="AC22" i="6"/>
  <c r="W3" i="6"/>
  <c r="J95" i="6"/>
  <c r="K95" i="6" s="1"/>
  <c r="AA17" i="6"/>
  <c r="AB17" i="6"/>
  <c r="J14" i="6"/>
  <c r="K14" i="6" s="1"/>
  <c r="J52" i="6"/>
  <c r="K52" i="6" s="1"/>
  <c r="J94" i="6"/>
  <c r="K94" i="6" s="1"/>
  <c r="AC5" i="6"/>
  <c r="AB5" i="6"/>
  <c r="AA5" i="6"/>
  <c r="J64" i="6"/>
  <c r="K64" i="6" s="1"/>
  <c r="J106" i="6"/>
  <c r="K106" i="6" s="1"/>
  <c r="J61" i="6"/>
  <c r="K61" i="6" s="1"/>
  <c r="J103" i="6"/>
  <c r="K103" i="6" s="1"/>
  <c r="J63" i="6"/>
  <c r="K63" i="6" s="1"/>
  <c r="J105" i="6"/>
  <c r="K105" i="6" s="1"/>
  <c r="J16" i="6"/>
  <c r="K16" i="6" s="1"/>
  <c r="J60" i="6"/>
  <c r="K60" i="6" s="1"/>
  <c r="J102" i="6"/>
  <c r="K102" i="6" s="1"/>
  <c r="J62" i="6"/>
  <c r="K62" i="6" s="1"/>
  <c r="J104" i="6"/>
  <c r="K104" i="6" s="1"/>
  <c r="AC20" i="6"/>
  <c r="AB20" i="6"/>
  <c r="AA20" i="6"/>
  <c r="AB13" i="5"/>
  <c r="AD13" i="5" s="1"/>
  <c r="AD23" i="5"/>
  <c r="J8" i="5"/>
  <c r="K8" i="5" s="1"/>
  <c r="AB10" i="5"/>
  <c r="AC17" i="5"/>
  <c r="AA24" i="5"/>
  <c r="AD24" i="5" s="1"/>
  <c r="AB15" i="5"/>
  <c r="AA12" i="5"/>
  <c r="AB6" i="5"/>
  <c r="J10" i="5"/>
  <c r="K10" i="5" s="1"/>
  <c r="AB5" i="5"/>
  <c r="AB12" i="5"/>
  <c r="J9" i="5"/>
  <c r="K9" i="5" s="1"/>
  <c r="AC5" i="5"/>
  <c r="J15" i="5"/>
  <c r="K15" i="5" s="1"/>
  <c r="J6" i="5"/>
  <c r="K6" i="5" s="1"/>
  <c r="J26" i="5"/>
  <c r="K26" i="5" s="1"/>
  <c r="AA6" i="5"/>
  <c r="J3" i="5"/>
  <c r="K3" i="5" s="1"/>
  <c r="AA17" i="5"/>
  <c r="J18" i="5"/>
  <c r="K18" i="5" s="1"/>
  <c r="J2" i="5"/>
  <c r="K2" i="5" s="1"/>
  <c r="AD25" i="5"/>
  <c r="J19" i="5"/>
  <c r="K19" i="5" s="1"/>
  <c r="AD10" i="5"/>
  <c r="AC15" i="5"/>
  <c r="J23" i="5"/>
  <c r="K23" i="5" s="1"/>
  <c r="V27" i="5"/>
  <c r="W27" i="5" s="1"/>
  <c r="AC14" i="5"/>
  <c r="AB14" i="5"/>
  <c r="J17" i="5"/>
  <c r="K17" i="5" s="1"/>
  <c r="J12" i="5"/>
  <c r="K12" i="5" s="1"/>
  <c r="AC3" i="5"/>
  <c r="AB3" i="5"/>
  <c r="J24" i="5"/>
  <c r="K24" i="5" s="1"/>
  <c r="AA3" i="5"/>
  <c r="AD7" i="5"/>
  <c r="AD9" i="5"/>
  <c r="AA24" i="6" l="1"/>
  <c r="AC24" i="6"/>
  <c r="J5" i="6"/>
  <c r="K5" i="6" s="1"/>
  <c r="J6" i="6"/>
  <c r="K6" i="6" s="1"/>
  <c r="J53" i="6"/>
  <c r="K53" i="6" s="1"/>
  <c r="V27" i="6"/>
  <c r="W27" i="6" s="1"/>
  <c r="AA10" i="6"/>
  <c r="J2" i="6"/>
  <c r="K2" i="6" s="1"/>
  <c r="AD5" i="6"/>
  <c r="J96" i="6"/>
  <c r="K96" i="6" s="1"/>
  <c r="AD19" i="6"/>
  <c r="AC10" i="6"/>
  <c r="AC14" i="6"/>
  <c r="AD14" i="6" s="1"/>
  <c r="AC17" i="6"/>
  <c r="AD17" i="6" s="1"/>
  <c r="AD13" i="6"/>
  <c r="AD11" i="6"/>
  <c r="AD15" i="6"/>
  <c r="AD18" i="6"/>
  <c r="AD14" i="5"/>
  <c r="AD25" i="7"/>
  <c r="AD27" i="7" s="1"/>
  <c r="AD29" i="7" s="1"/>
  <c r="AD12" i="6"/>
  <c r="J51" i="6"/>
  <c r="K51" i="6" s="1"/>
  <c r="J43" i="6"/>
  <c r="K43" i="6" s="1"/>
  <c r="J35" i="6"/>
  <c r="K35" i="6" s="1"/>
  <c r="J27" i="6"/>
  <c r="K27" i="6" s="1"/>
  <c r="J93" i="6"/>
  <c r="K93" i="6" s="1"/>
  <c r="J85" i="6"/>
  <c r="K85" i="6" s="1"/>
  <c r="J80" i="6"/>
  <c r="K80" i="6" s="1"/>
  <c r="J76" i="6"/>
  <c r="K76" i="6" s="1"/>
  <c r="J12" i="6"/>
  <c r="K12" i="6" s="1"/>
  <c r="J48" i="6"/>
  <c r="K48" i="6" s="1"/>
  <c r="J40" i="6"/>
  <c r="K40" i="6" s="1"/>
  <c r="J32" i="6"/>
  <c r="K32" i="6" s="1"/>
  <c r="J90" i="6"/>
  <c r="K90" i="6" s="1"/>
  <c r="J82" i="6"/>
  <c r="K82" i="6" s="1"/>
  <c r="J75" i="6"/>
  <c r="K75" i="6" s="1"/>
  <c r="J71" i="6"/>
  <c r="K71" i="6" s="1"/>
  <c r="J9" i="6"/>
  <c r="K9" i="6" s="1"/>
  <c r="J45" i="6"/>
  <c r="K45" i="6" s="1"/>
  <c r="J37" i="6"/>
  <c r="K37" i="6" s="1"/>
  <c r="J29" i="6"/>
  <c r="K29" i="6" s="1"/>
  <c r="J87" i="6"/>
  <c r="K87" i="6" s="1"/>
  <c r="J50" i="6"/>
  <c r="K50" i="6" s="1"/>
  <c r="J42" i="6"/>
  <c r="K42" i="6" s="1"/>
  <c r="J34" i="6"/>
  <c r="K34" i="6" s="1"/>
  <c r="J26" i="6"/>
  <c r="K26" i="6" s="1"/>
  <c r="J92" i="6"/>
  <c r="K92" i="6" s="1"/>
  <c r="J84" i="6"/>
  <c r="K84" i="6" s="1"/>
  <c r="J79" i="6"/>
  <c r="K79" i="6" s="1"/>
  <c r="J74" i="6"/>
  <c r="K74" i="6" s="1"/>
  <c r="J70" i="6"/>
  <c r="K70" i="6" s="1"/>
  <c r="J11" i="6"/>
  <c r="K11" i="6" s="1"/>
  <c r="J47" i="6"/>
  <c r="K47" i="6" s="1"/>
  <c r="J39" i="6"/>
  <c r="K39" i="6" s="1"/>
  <c r="J31" i="6"/>
  <c r="K31" i="6" s="1"/>
  <c r="J89" i="6"/>
  <c r="K89" i="6" s="1"/>
  <c r="J8" i="6"/>
  <c r="K8" i="6" s="1"/>
  <c r="J41" i="6"/>
  <c r="K41" i="6" s="1"/>
  <c r="J25" i="6"/>
  <c r="K25" i="6" s="1"/>
  <c r="J83" i="6"/>
  <c r="K83" i="6" s="1"/>
  <c r="J44" i="6"/>
  <c r="K44" i="6" s="1"/>
  <c r="J36" i="6"/>
  <c r="K36" i="6" s="1"/>
  <c r="J28" i="6"/>
  <c r="K28" i="6" s="1"/>
  <c r="J86" i="6"/>
  <c r="K86" i="6" s="1"/>
  <c r="J81" i="6"/>
  <c r="K81" i="6" s="1"/>
  <c r="J77" i="6"/>
  <c r="K77" i="6" s="1"/>
  <c r="J73" i="6"/>
  <c r="K73" i="6" s="1"/>
  <c r="J69" i="6"/>
  <c r="K69" i="6" s="1"/>
  <c r="J13" i="6"/>
  <c r="K13" i="6" s="1"/>
  <c r="J49" i="6"/>
  <c r="K49" i="6" s="1"/>
  <c r="J33" i="6"/>
  <c r="K33" i="6" s="1"/>
  <c r="J91" i="6"/>
  <c r="K91" i="6" s="1"/>
  <c r="J78" i="6"/>
  <c r="K78" i="6" s="1"/>
  <c r="J10" i="6"/>
  <c r="K10" i="6" s="1"/>
  <c r="J46" i="6"/>
  <c r="K46" i="6" s="1"/>
  <c r="J38" i="6"/>
  <c r="K38" i="6" s="1"/>
  <c r="J30" i="6"/>
  <c r="K30" i="6" s="1"/>
  <c r="J88" i="6"/>
  <c r="K88" i="6" s="1"/>
  <c r="J72" i="6"/>
  <c r="K72" i="6" s="1"/>
  <c r="J68" i="6"/>
  <c r="K68" i="6" s="1"/>
  <c r="J7" i="6"/>
  <c r="K7" i="6" s="1"/>
  <c r="AA3" i="6"/>
  <c r="AB3" i="6"/>
  <c r="AB27" i="6" s="1"/>
  <c r="AB29" i="6" s="1"/>
  <c r="AC3" i="6"/>
  <c r="AD20" i="6"/>
  <c r="AD22" i="6"/>
  <c r="AD21" i="6"/>
  <c r="AD4" i="6"/>
  <c r="AD24" i="6"/>
  <c r="AD17" i="5"/>
  <c r="AD5" i="5"/>
  <c r="AD15" i="5"/>
  <c r="AD6" i="5"/>
  <c r="AD12" i="5"/>
  <c r="AC27" i="5"/>
  <c r="AC29" i="5" s="1"/>
  <c r="AB27" i="5"/>
  <c r="AB29" i="5" s="1"/>
  <c r="AA27" i="5"/>
  <c r="AA29" i="5" s="1"/>
  <c r="AD3" i="5"/>
  <c r="AD10" i="6" l="1"/>
  <c r="AC27" i="6"/>
  <c r="AC29" i="6" s="1"/>
  <c r="AD3" i="6"/>
  <c r="AD27" i="6" s="1"/>
  <c r="AA27" i="6"/>
  <c r="AA29" i="6" s="1"/>
  <c r="AD27" i="5"/>
  <c r="AD29" i="5" s="1"/>
</calcChain>
</file>

<file path=xl/sharedStrings.xml><?xml version="1.0" encoding="utf-8"?>
<sst xmlns="http://schemas.openxmlformats.org/spreadsheetml/2006/main" count="1705" uniqueCount="691">
  <si>
    <t>A Chequeo</t>
  </si>
  <si>
    <t>Rubro</t>
  </si>
  <si>
    <t>Glosa</t>
  </si>
  <si>
    <t>Descripción</t>
  </si>
  <si>
    <t>Ajuste Cuenta</t>
  </si>
  <si>
    <t>Costo de Ventas</t>
  </si>
  <si>
    <t>Gastos de Administración</t>
  </si>
  <si>
    <t>Otros gastos, por naturaleza</t>
  </si>
  <si>
    <t>Gastos de Administración y Ventas</t>
  </si>
  <si>
    <t>Gastos de administración y ventas</t>
  </si>
  <si>
    <t>Otros Gastos por Naturaleza</t>
  </si>
  <si>
    <t>Gastos generales</t>
  </si>
  <si>
    <t>ID</t>
  </si>
  <si>
    <t>Empresa</t>
  </si>
  <si>
    <t>Ajustado</t>
  </si>
  <si>
    <t>% Ajuste</t>
  </si>
  <si>
    <t>CHILQUINTA</t>
  </si>
  <si>
    <t>EMELCA</t>
  </si>
  <si>
    <t>LITORAL</t>
  </si>
  <si>
    <t>ENEL</t>
  </si>
  <si>
    <t>EEC</t>
  </si>
  <si>
    <t>TILTIL</t>
  </si>
  <si>
    <t>EEPA</t>
  </si>
  <si>
    <t>CGE</t>
  </si>
  <si>
    <t>COOPELAN</t>
  </si>
  <si>
    <t>FRONTEL</t>
  </si>
  <si>
    <t>SAESA</t>
  </si>
  <si>
    <t>EDELAYSEN</t>
  </si>
  <si>
    <t>EDELMAG</t>
  </si>
  <si>
    <t>CODINER</t>
  </si>
  <si>
    <t>EDECSA</t>
  </si>
  <si>
    <t>CEC</t>
  </si>
  <si>
    <t>LUZLINARES</t>
  </si>
  <si>
    <t>LUZPARRAL</t>
  </si>
  <si>
    <t>COPELEC</t>
  </si>
  <si>
    <t>COELCHA</t>
  </si>
  <si>
    <t>SOCOEPA</t>
  </si>
  <si>
    <t>COOPREL</t>
  </si>
  <si>
    <t>LUZOSORNO</t>
  </si>
  <si>
    <t>CRELL</t>
  </si>
  <si>
    <t>INDUSTRIA</t>
  </si>
  <si>
    <t>Ajuste</t>
  </si>
  <si>
    <t>Total</t>
  </si>
  <si>
    <t>% A Chequeo</t>
  </si>
  <si>
    <t>Viáticos</t>
  </si>
  <si>
    <t>Beneficios Médicos</t>
  </si>
  <si>
    <t>Actividades de Esparcimiento</t>
  </si>
  <si>
    <t>E34_4305-59</t>
  </si>
  <si>
    <t>REPRESENTACIÓN Y VIÁTICOS</t>
  </si>
  <si>
    <t xml:space="preserve">VIÁTICOS A TRABAJADORES </t>
  </si>
  <si>
    <t>E34_4305-58</t>
  </si>
  <si>
    <t>VIÁTICOS A TRABAJADORES</t>
  </si>
  <si>
    <t>E8_4204-08</t>
  </si>
  <si>
    <t>gastos</t>
  </si>
  <si>
    <t>GASTOS MOVILIZACIÓN Y VIATICOS</t>
  </si>
  <si>
    <t>E18_8261440</t>
  </si>
  <si>
    <t>SEGUROS MEDICOS PARA EL PERSONAL </t>
  </si>
  <si>
    <t xml:space="preserve">Se carga por los gastos incurridos por los Seguros médicos que cubren a los empleados que pertenecen a la compañía. Se abona esta cuenta con las eventuales regularizaciones.  </t>
  </si>
  <si>
    <t>E10_RCC1TFZ050</t>
  </si>
  <si>
    <t>Otros servicios de salud relacionados c</t>
  </si>
  <si>
    <t>En esta cuenta se considera el costo por servicios de salud relacionados con el personal.</t>
  </si>
  <si>
    <t>E18_8231604</t>
  </si>
  <si>
    <t>SERVICIOS DE SALUD</t>
  </si>
  <si>
    <t xml:space="preserve">Se carga por evaluaciones preventivas a personal de la compañía. Se abona por anulaciones y eventuales regularizaciones.  </t>
  </si>
  <si>
    <t>E18_8261432</t>
  </si>
  <si>
    <t>OTROS GASTOS CONVENIO COLECTIVOS</t>
  </si>
  <si>
    <t>Se carga por los gastos correspondientes a las actividades de esparcimiento del día del trabajador eléctrico de la distribuidora, de acuerdo a lo estipulado en los Contratos Colectivos y a los valores que en cada oportunidad fija la empresa para este efecto. Se carga por los gastos de las olimpiadas en el establecimiento sede. Los gastos de otros establecimientos que concurran a dicho evento, deberán ser remesados al establecimiento sede. Se carga cualquier otro gasto contractual que no esté contemplado en el resto de las cuentas de Personal.</t>
  </si>
  <si>
    <t>Tipo</t>
  </si>
  <si>
    <t>Id Cuenta</t>
  </si>
  <si>
    <t>Ajuste en $</t>
  </si>
  <si>
    <t>Remuneraciones</t>
  </si>
  <si>
    <t>E10_RCE1B30030</t>
  </si>
  <si>
    <t>Gastos por beneficios a los empleados</t>
  </si>
  <si>
    <t>Otros beneficios- Contrib Inst Nal Fome</t>
  </si>
  <si>
    <t>En esta cuenta se registran los costos por enfermedades pre-existentes del personal, atención de salud dental, cámara chilena de construcción (Servicio medico de personal), aporte empresa planes colectivos de salud y bonificaciones destinadas a cubrir gas</t>
  </si>
  <si>
    <t>Servicios</t>
  </si>
  <si>
    <t>Otros Gastos</t>
  </si>
  <si>
    <t>N° de trabajadores</t>
  </si>
  <si>
    <t>Gasto por Trabajador</t>
  </si>
  <si>
    <t>Estimado</t>
  </si>
  <si>
    <t>Exceso</t>
  </si>
  <si>
    <t>Ajuste Gasto en Beneficios Médicos</t>
  </si>
  <si>
    <t>E10_RCE1DZ0000</t>
  </si>
  <si>
    <t>Gastos médicos MGR no core</t>
  </si>
  <si>
    <t>En esta cuenta se cargan los gastos asociados al servicio de alimentación.</t>
  </si>
  <si>
    <t>E12_RCE1B30030</t>
  </si>
  <si>
    <t>Otros beneficios asistencia de salud</t>
  </si>
  <si>
    <t>En esta cuenta se registran los costos por enfermedades pre-existentes del personal, atención de salud dental, cámara chilena de construcción (Servicio medico de personal), aporte empresa planes colectivos de salud y bonificaciones destinadas a cubrir gastos de salud, laboratorios, farmacias, etc.</t>
  </si>
  <si>
    <t>E18_8261301</t>
  </si>
  <si>
    <t>SERVICIO MEDICO</t>
  </si>
  <si>
    <t xml:space="preserve">Se carga por los aportes que mensualmente la empresa efectúa al Servicio Médico, por cada empleado y por cada carga familiar reconocida de los mismos según lo contemplado en los Contratos Colectivos. Se abona por las posibles regularizaciones a estos cargos.  </t>
  </si>
  <si>
    <t>E22_540210200</t>
  </si>
  <si>
    <t>Aporte Empresa al Bienestar</t>
  </si>
  <si>
    <t>En esta cuenta se imputan como egresos los gastos correspondientes a los Aportes de la Empresa al Servicio de Bienestar.</t>
  </si>
  <si>
    <t>E23_540210200</t>
  </si>
  <si>
    <t>E24_540210200</t>
  </si>
  <si>
    <t>E25_8261301</t>
  </si>
  <si>
    <t>E25_8261440</t>
  </si>
  <si>
    <t>SEGUROS MEDICOS PARA EL PERSONAL</t>
  </si>
  <si>
    <t>E39_540210200</t>
  </si>
  <si>
    <t>E6_5201</t>
  </si>
  <si>
    <t>Contabilizan los gastos de administración asociados a la explotación de la empresa, incluye parte de las remuneraciones del personal</t>
  </si>
  <si>
    <t>E9_5201</t>
  </si>
  <si>
    <t>E28_5201</t>
  </si>
  <si>
    <t>E14_5-2-11-001</t>
  </si>
  <si>
    <t xml:space="preserve">Gasto Administración y Ventas </t>
  </si>
  <si>
    <t>Reembolsa Salud / Farmacia</t>
  </si>
  <si>
    <t>En esta cuenta se imputan todos los costos por concepto de reembolsa de salud pagados al personal otorgados según convenio colectivo</t>
  </si>
  <si>
    <t>E36_521423</t>
  </si>
  <si>
    <t>GASTO DE AMINISTRACION Y VENTAS</t>
  </si>
  <si>
    <t>GASTOS FONDO SALUD TECNICO</t>
  </si>
  <si>
    <t>Corresponde al gasto que se incurre por aporte beneficio salud a trabajadores</t>
  </si>
  <si>
    <t>E36_541218</t>
  </si>
  <si>
    <t>GASTOS FONDO SALUD ADMINISTRATIVO</t>
  </si>
  <si>
    <t>Promedio + 20%</t>
  </si>
  <si>
    <t>Año Anterior</t>
  </si>
  <si>
    <t>E18_8261420</t>
  </si>
  <si>
    <t>VIATICOS</t>
  </si>
  <si>
    <t xml:space="preserve">Se carga por los valores que se pagan a los empleados, para compensar gastos o mayores gastos de alimentación en que incurre el empleado, con motivo de desplazamientos o extensión de su jornada de trabajo según lo contemplado en los Contratos Colectivos.  Se abona por las posibles regularizaciones a estos cargos.  </t>
  </si>
  <si>
    <t>Gasto en Viáticos</t>
  </si>
  <si>
    <t>Aj Rem</t>
  </si>
  <si>
    <t>Aj Ser</t>
  </si>
  <si>
    <t>Aj OG</t>
  </si>
  <si>
    <t>Ajuste Gasto en Viaticos</t>
  </si>
  <si>
    <t>E25_8261437</t>
  </si>
  <si>
    <t>COMISION DE SERVICIO</t>
  </si>
  <si>
    <t xml:space="preserve">Se carga por los valores que se pagan a los trabajadores, para compensar eventuales gastos que deben incurrir con motivo de desplazamientos por viaje en cumplimiento de sus funciones.  Se abona por las posibles regularizaciones a estos cargos.  </t>
  </si>
  <si>
    <t>E29_5.3.01.135</t>
  </si>
  <si>
    <t>Víatico asignado ala personal que por necesidades de trabajo no puede hacer uso de su horario de colación, segú Convenio Colectivo</t>
  </si>
  <si>
    <t>E36_524401</t>
  </si>
  <si>
    <t>VIATICO COM.SS.COLAC.TECNICO</t>
  </si>
  <si>
    <t>Corresponde al gasto que se incurre por pago de remuneraciones.</t>
  </si>
  <si>
    <t>E36_541122</t>
  </si>
  <si>
    <t>VIATICO VARIOS</t>
  </si>
  <si>
    <t>E6_5111</t>
  </si>
  <si>
    <t>Contabiliza costos por construcción de empalmes aéreos para clientes en Baja Tensión, incluye remuneraciones del personal</t>
  </si>
  <si>
    <t>E6_5138</t>
  </si>
  <si>
    <t>Contabilizan costos que no ha sido posible clasificar en el rango de cuentas 5101 a 5136, incluye remuneraciones del personal</t>
  </si>
  <si>
    <t>E6_5171</t>
  </si>
  <si>
    <t>Contabiliza costos de mantención y operación de subestaciones de poder, incluye remuneraciones del personal</t>
  </si>
  <si>
    <t>E6_5176</t>
  </si>
  <si>
    <t>Contabiliza costos de mantención y operación asociado al sistema de distribución secundaria o BT,  incluye remuneraciones del personal</t>
  </si>
  <si>
    <t>E6_5187</t>
  </si>
  <si>
    <t>Contabiliza los costos asociados a obras complementarias, esto es, gastos indirectos, en proyectos y que corresponde reconocer como costos de explotación, como ejecución de empalmes, entre otros, incluye remuneraciones del personal</t>
  </si>
  <si>
    <t>Contabilizan los gastos de administración asociados a la explotación de la empresa, incluye remuneraciones del personal</t>
  </si>
  <si>
    <t>E6_5305</t>
  </si>
  <si>
    <t>Contabilizan los costos en que incurre la empresa en la atención de sus clientes,  incluye remuneraciones del personal</t>
  </si>
  <si>
    <t>E31_5201</t>
  </si>
  <si>
    <t>Contabilizan los gastos de administración asociados a la explotación de la empresa , incluye remuneraciones de personal</t>
  </si>
  <si>
    <t>E32_5201</t>
  </si>
  <si>
    <t>Contabilizan los gastos de administración asociados a la explotación de la empresa, incluye parte de remuneraciones del personal</t>
  </si>
  <si>
    <t>E6_5047</t>
  </si>
  <si>
    <t xml:space="preserve"> Contabiliza arriendos y mantención de equipos de medida eléctrica</t>
  </si>
  <si>
    <t>E6_5190</t>
  </si>
  <si>
    <t>Contabilizan costos de construcción de empalmes provisorios no activados.</t>
  </si>
  <si>
    <t>E6_5109</t>
  </si>
  <si>
    <t>Contabiliza costos por la prestación del servicio de conexión y desconexión de servicios</t>
  </si>
  <si>
    <t>E6_5112</t>
  </si>
  <si>
    <t>Contabiliza costos por construcción de empalmes aéreos para clientes en Baja Tensión</t>
  </si>
  <si>
    <t>E6_5114</t>
  </si>
  <si>
    <t>Contabiliza costos por construcción de empalmes subterráneos para clientes en Baja Tensión</t>
  </si>
  <si>
    <t>E6_5116</t>
  </si>
  <si>
    <t>Contabiliza costos por construcción de empalmes aéreos para clientes en Media Tensión</t>
  </si>
  <si>
    <t>E6_5120</t>
  </si>
  <si>
    <t>Contabiliza costos por construcción de alumbrado público</t>
  </si>
  <si>
    <t>E6_5128</t>
  </si>
  <si>
    <t>Contabilizan costos asociados a estudios para diversos procesos operativos en las áreas de distribución y atención a clientes de la empresa.</t>
  </si>
  <si>
    <t>E6_5132</t>
  </si>
  <si>
    <t>Contabilizan costos asociados a la construcción y montaje de subestaciones.</t>
  </si>
  <si>
    <t>E6_5172</t>
  </si>
  <si>
    <t>Contabiliza costos de mantención y operación de líneas de subtransmisión</t>
  </si>
  <si>
    <t>E6_5174</t>
  </si>
  <si>
    <t>Contabiliza costos de mantención y operación asociado al sistema de distribución primaria o MT</t>
  </si>
  <si>
    <t>E6_5175</t>
  </si>
  <si>
    <t>Contabiliza costos de mantención y operación de subestaciones de distribución de la empresa.</t>
  </si>
  <si>
    <t>E6_5179</t>
  </si>
  <si>
    <t>Contabiliza costos asociados a la guardia de emergencia</t>
  </si>
  <si>
    <t>E6_5181</t>
  </si>
  <si>
    <t>Contabiliza costos de mantención para equipos, herramientas de trabajo y asociados también a personal operativo.</t>
  </si>
  <si>
    <t>E6_5182</t>
  </si>
  <si>
    <t>Contabiliza costos de mantención, administración y operación para los diversos edificios donde se desempeñan labores.</t>
  </si>
  <si>
    <t>E6_5302</t>
  </si>
  <si>
    <t>Contabilizan los costos asociados al proceso de lectura y reparto de boletas de clientes.</t>
  </si>
  <si>
    <t>E6_5303</t>
  </si>
  <si>
    <t>Contabilizan los costos en que incurre la empresa al emitir la boleta o factura a sus clientes, incluyendo mecanizado, confección y diseño de boletas, impresión, entre otros.</t>
  </si>
  <si>
    <t>E6_5304</t>
  </si>
  <si>
    <t>Contabilizan los costos asociados al proceso de recaudación de pagos de boletas y facturas en las diversas oficinas comerciales de la empresa</t>
  </si>
  <si>
    <t>E6_5306</t>
  </si>
  <si>
    <t>Contabilizan costos asociados a la administración para los procesos comerciales de la empresa.</t>
  </si>
  <si>
    <t>E28_5174</t>
  </si>
  <si>
    <t>Oper y Manten Redes Distr Primaria</t>
  </si>
  <si>
    <t>Contabilizan los gastos de administración asociados a la explotación de la empresa, incluye remuneraciones</t>
  </si>
  <si>
    <t>E31_5174</t>
  </si>
  <si>
    <t>E31_5175</t>
  </si>
  <si>
    <t>Oper y Manten Grupo Transf Distribución</t>
  </si>
  <si>
    <t>E31_5176</t>
  </si>
  <si>
    <t>Oper y Manten Redes Distribución Secund</t>
  </si>
  <si>
    <t>Contabiliza costos de mantención y operación asociado al sistema de distribución secundaria o BT</t>
  </si>
  <si>
    <t>E31_5306</t>
  </si>
  <si>
    <t>Gtos de Vtas Gestión Comercial</t>
  </si>
  <si>
    <t>E32_5171</t>
  </si>
  <si>
    <t>Operación y Manten Subestaciones</t>
  </si>
  <si>
    <t>Contabiliza costos de mantención y operación de subestaciones de poder</t>
  </si>
  <si>
    <t>E32_5174</t>
  </si>
  <si>
    <t>E32_5176</t>
  </si>
  <si>
    <t>E32_5306</t>
  </si>
  <si>
    <t>E22_551540100</t>
  </si>
  <si>
    <t>En esta cuenta se imputan otros egresos por viáticos para personal por comisión de servicio.</t>
  </si>
  <si>
    <t>E23_551540100</t>
  </si>
  <si>
    <t>E24_551540100</t>
  </si>
  <si>
    <t>E33_510107003-01-112-0155-003-000-000</t>
  </si>
  <si>
    <t>VIATICOS POR VIAJE</t>
  </si>
  <si>
    <t>En esta cuenta contable se registra el valor de las comisiones de servicios y gastos incurridos por el personal de la cooperativa en el cometido de sus labores del lugar habitual de trabajo y que reúna además la condición de pernoctar por dicho cometido, por parte de Gerencia Técnica y del departamento de distribución y conservación de lineas.</t>
  </si>
  <si>
    <t>E33_510107003-01-105-0155-001-000-000</t>
  </si>
  <si>
    <t>En esta cuenta contable se registra el valor de las comisiones de servicios y gastos incurridos por el personal de la cooperativa en el cometido de sus labores del lugar habitual de trabajo y que reúna además la condición de pernoctar por dicho cometido, por parte de Gerencia General.</t>
  </si>
  <si>
    <t>E21_271114001</t>
  </si>
  <si>
    <t>VIATICOS DEPTO.TEC.(ADM)</t>
  </si>
  <si>
    <t>Registra viáticos para los trabajadores</t>
  </si>
  <si>
    <t>E21_271115001</t>
  </si>
  <si>
    <t>VIATICOS LINEAS</t>
  </si>
  <si>
    <t>E21_271731001</t>
  </si>
  <si>
    <t>VIATICOS ADMINISTRACION</t>
  </si>
  <si>
    <t>E6_6201</t>
  </si>
  <si>
    <t>Otros Gastos Varios de Operación</t>
  </si>
  <si>
    <t>Contabiliza los gastos derivados de la recuperación de deudores incobrables.</t>
  </si>
  <si>
    <t>E6_5107</t>
  </si>
  <si>
    <t>Atención de domicilio clinetes regulados</t>
  </si>
  <si>
    <t>E18_8261408</t>
  </si>
  <si>
    <t>ASIGNACION CLUB DEPORTIVO</t>
  </si>
  <si>
    <t xml:space="preserve">Se carga por los aportes de cargo de la empresa al Club Deportivo, por cada empleado, de acuerdo a lo contemplado en los Contratos Colectivos. Se abona por las posibles regularizaciones a estos cargos.  </t>
  </si>
  <si>
    <t>Ajuste Actividades de Esparcimiento</t>
  </si>
  <si>
    <t>E22_540210300</t>
  </si>
  <si>
    <t>Gastos de Bienestar</t>
  </si>
  <si>
    <t>En esta cuenta se imputan como egresos los gastos correspondientes a Gastos de Bienestar del personal.</t>
  </si>
  <si>
    <t>E23_540210300</t>
  </si>
  <si>
    <t>E24_540210300</t>
  </si>
  <si>
    <t>E25_8261432</t>
  </si>
  <si>
    <t>Se carga por los gastos correspondientes a la celebración del día del trabajador eléctrico, de acuerdo a lo estipulado en los Contratos Colectivos y a los valores que en cada oportunidad fija la empresa para este efecto. Se carga por los gastos de las olimpiadas en el establecimiento sede. Los gastos de otros establecimientos que concurran a dicho evento, deberán ser remesados al establecimiento sede. Se carga cualquier otro gasto contractual que no esté contemplado en el resto de las cuentas de Personal.</t>
  </si>
  <si>
    <t>E25_8261454</t>
  </si>
  <si>
    <t>CALIDAD DE VIDA</t>
  </si>
  <si>
    <t>En esta cuenta contable se imputan los gastos asociados a iniciativas que contribuyen a generar espacios e instancias orientadas a favorecer la calidad de vida y el clima laboral de los distintos equipos de trabajo.</t>
  </si>
  <si>
    <t>E39_540210300</t>
  </si>
  <si>
    <t>E10_RCC1TI0000</t>
  </si>
  <si>
    <t>Servicios empleo temporal</t>
  </si>
  <si>
    <t>Se deben cargar todos los costos asociados a gastos de celebración y eventos</t>
  </si>
  <si>
    <t>E14_5-2-11-005</t>
  </si>
  <si>
    <t>Actividades Fiestas Patrias / Fin Año / Paseo</t>
  </si>
  <si>
    <t xml:space="preserve">En esta cuenta se imputan todos los costos por concepto de actividades recreativas por fiestas patria, fin de año y paseo del personal según convenio colectivo. </t>
  </si>
  <si>
    <t>E22_540211300</t>
  </si>
  <si>
    <t>Torneos deportivos del personal</t>
  </si>
  <si>
    <t>En esta cuenta se imputan como egresos los gastos correspondientes a gasto por torneos del personal, premiaciones, entre otros.</t>
  </si>
  <si>
    <t>E22_540211400</t>
  </si>
  <si>
    <t>Actividades Deportivas</t>
  </si>
  <si>
    <t>En esta cuenta se imputan como egresos los gastos por actividades deportivas (arriendo de canchas de futbol, gimnasio, etc.).</t>
  </si>
  <si>
    <t>E22_552730200</t>
  </si>
  <si>
    <t>En esta cuenta se imputan los costos actividades deportivas organizadas y/o administradas por la Empresa, tales como: LIBSUR, escuelas polideportivas, corridas familiares y otras</t>
  </si>
  <si>
    <t>E23_552730200</t>
  </si>
  <si>
    <t>E23_540211300</t>
  </si>
  <si>
    <t>E23_540211400</t>
  </si>
  <si>
    <t>E24_540211300</t>
  </si>
  <si>
    <t>E24_540211400</t>
  </si>
  <si>
    <t>E35_420107</t>
  </si>
  <si>
    <t xml:space="preserve">Gastos de Administacion y ventas </t>
  </si>
  <si>
    <t>GASTOS DEL PERSONAL</t>
  </si>
  <si>
    <t xml:space="preserve">Gastos de bienestar y celebraciones </t>
  </si>
  <si>
    <t>Promedio S/N Extremos</t>
  </si>
  <si>
    <t>Celebraciones</t>
  </si>
  <si>
    <t>Actividades deportivas</t>
  </si>
  <si>
    <t>Aj Viáticos</t>
  </si>
  <si>
    <t>Aj Beneficios Médicos</t>
  </si>
  <si>
    <t>Aj Actividades de Esparcimiento</t>
  </si>
  <si>
    <t>Aj Gastos en Personal</t>
  </si>
  <si>
    <t>Empresa_Id</t>
  </si>
  <si>
    <t>Ajuste Gastos Personal</t>
  </si>
  <si>
    <t>Ajuste Directorio</t>
  </si>
  <si>
    <t>Ajuste Incobrables</t>
  </si>
  <si>
    <t>ID empresa</t>
  </si>
  <si>
    <t>Iden</t>
  </si>
  <si>
    <t>Tipo 0</t>
  </si>
  <si>
    <t>Tipo 1</t>
  </si>
  <si>
    <t>Tipo 2</t>
  </si>
  <si>
    <t>Tipo 3</t>
  </si>
  <si>
    <t>Ajuste Cuenta $</t>
  </si>
  <si>
    <t>E6_5185</t>
  </si>
  <si>
    <t>Contabiliza otros costos asociados a explotación y que no han sido clasificados con anterioridad. No incluye la depreciación</t>
  </si>
  <si>
    <t>E9_5185</t>
  </si>
  <si>
    <t>Otr Ctos Asoc A Explotación</t>
  </si>
  <si>
    <t>Contabiliza otros costos asociados a explotación y que no han sido clasificados con anterioridad. No incluye la depreciación.</t>
  </si>
  <si>
    <t>Materias primas y consumibles utilizados</t>
  </si>
  <si>
    <t>E10_RCA1T13003</t>
  </si>
  <si>
    <t>Compra Computadoras y Equipo IT no para</t>
  </si>
  <si>
    <t>Se deben registrar la compra de equipos computacionales</t>
  </si>
  <si>
    <t>E10_RCA1T13010</t>
  </si>
  <si>
    <t>Compra de transformadores no para inven</t>
  </si>
  <si>
    <t>Se deben registrar las compras de transformadores no en stock</t>
  </si>
  <si>
    <t>E10_RCA1T13011</t>
  </si>
  <si>
    <t>Compra medidores no para inventario</t>
  </si>
  <si>
    <t>Se deben registrar las compras de medidores no en stock</t>
  </si>
  <si>
    <t>E10_RCC1GA1000</t>
  </si>
  <si>
    <t>Servicios de valor agregado - costos de</t>
  </si>
  <si>
    <t>Costos Directos por venta de productos de retail e intangibles</t>
  </si>
  <si>
    <t>E10_RCC1TD1000</t>
  </si>
  <si>
    <t>Honorarios banc. y postales, cargos y c</t>
  </si>
  <si>
    <t>Se debe registrar los cargos por comisiones bancarias</t>
  </si>
  <si>
    <t>E10_RCC1TDZ000</t>
  </si>
  <si>
    <t>Otras comisiones</t>
  </si>
  <si>
    <t>Se debe registrar los cargos por otras comisiones</t>
  </si>
  <si>
    <t>E10_RCC1TF2000</t>
  </si>
  <si>
    <t>Viat. Gtos de Viaje</t>
  </si>
  <si>
    <t xml:space="preserve">Se deben registrar los gastos de viaje de trabajadores que viajan en representación de la compañía. </t>
  </si>
  <si>
    <t>E10_RCC1TF2001</t>
  </si>
  <si>
    <t>Viat. Gtos de Viaje - Hospedaje</t>
  </si>
  <si>
    <t xml:space="preserve">Se deben registrar los gastos de pasajes de trabajadores que viajan en representación de la compañía. </t>
  </si>
  <si>
    <t>E10_RCC1TF2009</t>
  </si>
  <si>
    <t>Viat. Gtos de Viaje- Pasaje no core</t>
  </si>
  <si>
    <t>Se deben registrar otros gastos de viaje de trabajadores que viajan en representación de la compañía no registrado en cuentas anteriores</t>
  </si>
  <si>
    <t>E10_RCC1TO6001</t>
  </si>
  <si>
    <t>Gastos por condonación de cuentas por c</t>
  </si>
  <si>
    <t>En esta cuenta se incluyen todos los gastos por condonaciones.</t>
  </si>
  <si>
    <t>E10_RCC1TZZ008</t>
  </si>
  <si>
    <t>Menaje</t>
  </si>
  <si>
    <t>Se cargan otros gastos no clasificados en cuentas anteriores</t>
  </si>
  <si>
    <t>E10_RCC1TZZ028</t>
  </si>
  <si>
    <t>Grupo - Regalos - (&lt;determinado umbral)</t>
  </si>
  <si>
    <t>Se deben cargar todos los costos asociados a gastos de accesorios y regalos</t>
  </si>
  <si>
    <t>E10_RCC1TZZ993</t>
  </si>
  <si>
    <t>Gastos por el personal expatriados</t>
  </si>
  <si>
    <t>Se registran los costos asociados a la reubicación de personal expatriado</t>
  </si>
  <si>
    <t>E10_RCJ3T10000</t>
  </si>
  <si>
    <t>Perdida disposición activos tangibles</t>
  </si>
  <si>
    <t>Perdidas por diferencia entre valor contable y comercial de activo fijo retirado desde las redes y/o instalaciones.</t>
  </si>
  <si>
    <t>E10_RCJ5T12000</t>
  </si>
  <si>
    <t>Compensacion Calidad del servicio</t>
  </si>
  <si>
    <t>Se debe registrar los gastos de indemnización y reparación por artefactos dañados</t>
  </si>
  <si>
    <t>E10_RCJ5T12002</t>
  </si>
  <si>
    <t>Indemnizaciones a terceros calidad sumi</t>
  </si>
  <si>
    <t>Comprende todos los gastos realizados por la compañía con el propósito de restituir monetariamente daños provocados en la propiedad o intereses de terceros que se pagan a modo voluntario o como resultado de un juicio.</t>
  </si>
  <si>
    <t>E10_RCJ5T12123</t>
  </si>
  <si>
    <t>Compensación a los clientes de un distr</t>
  </si>
  <si>
    <t>Se debe registrar los gastos de indemnización y compensación a clientes</t>
  </si>
  <si>
    <t>E10_RCJ5T40000</t>
  </si>
  <si>
    <t>Gastos de entretenimiento</t>
  </si>
  <si>
    <t>Se deben registrar los gastos asociados a actividades de capacitación y entretenimiento</t>
  </si>
  <si>
    <t>E10_RCJ5TE0000</t>
  </si>
  <si>
    <t>Indemnizaciones y sanciones debidas a c</t>
  </si>
  <si>
    <t>En esta cuenta se deben registrar todos los pagos y/o devengos de Multas y Sanciones cursadas por el ente regulador sean asociadas a la calidad y continuidad del suministro o no.</t>
  </si>
  <si>
    <t>E10_RCJ5TZ0020</t>
  </si>
  <si>
    <t>Donaciones a Terceros</t>
  </si>
  <si>
    <t>Comprende las donaciones entregadas por la compañía a terceros al amparo de las normas tributarias vigentes. Se debe crear una orden por cada aporte efectuado identificándolo claramente en el nombre de la orden. Deberán ser planificadas por el responsable</t>
  </si>
  <si>
    <t>E12_RCA1T13003</t>
  </si>
  <si>
    <t>Costos de Explotación</t>
  </si>
  <si>
    <t xml:space="preserve">Compra de computadoras y equipo IT </t>
  </si>
  <si>
    <t>Gastos asociados a equipos e implementos administrativos</t>
  </si>
  <si>
    <t>Costos de explotación</t>
  </si>
  <si>
    <t>E13_4119800</t>
  </si>
  <si>
    <t xml:space="preserve">AJUSTES Y RECARGOS                                          </t>
  </si>
  <si>
    <t>E13_4119880</t>
  </si>
  <si>
    <t>PNP PRECIO NUDO PROMEDIO</t>
  </si>
  <si>
    <t>E14_5-2-16-002</t>
  </si>
  <si>
    <t>Mantencion Edificio Subestacion Costanera</t>
  </si>
  <si>
    <t xml:space="preserve">En esta cuenta se imputan todos los costos por concepto mantenciones y reparaciones del edificio ss/ee costanera </t>
  </si>
  <si>
    <t>E14_5-2-20-005</t>
  </si>
  <si>
    <t>Otros Gastos Administrativos</t>
  </si>
  <si>
    <t>En esta cuenta se imputan todos los costos por concepto de todo gasto no descrito en cuentas anteriores.</t>
  </si>
  <si>
    <t>E14_5-2-20-007</t>
  </si>
  <si>
    <t>Informes Comerciales (Dicom)</t>
  </si>
  <si>
    <t>En esta cuenta se imputan todos los costos por concepto de Informes Comerciales</t>
  </si>
  <si>
    <t>DIFERENCIA DE PRECIO</t>
  </si>
  <si>
    <t xml:space="preserve">Se carga por diferencias de precios menores detectadas en las facturas de compra versus las ordenes de compra. Se abona esta cuenta con las eventuales regularizaciones.   </t>
  </si>
  <si>
    <t>AJUSTES EN EXISTENCIAS</t>
  </si>
  <si>
    <t>IVA PROPORCIONAL</t>
  </si>
  <si>
    <t xml:space="preserve">Se carga por el reconocimiento mensual del IVA Crédito Fiscal que proporcionalmente no se debe utilizar, en función de las ventas exentas registradas en el mismo período. Además se carga por aquellos documentos (Facturas y/o Notas de Débito) recibidos y  Se abona por eventuales regularizaciones, por errores de imputación, exceso en los montos cargados o reclasificaciones.  </t>
  </si>
  <si>
    <t>REDONDEO</t>
  </si>
  <si>
    <t xml:space="preserve">Se carga o abona por diferencias de redondeo en él calculo de las cobranzas u otros registros provenientes de los sistemas.   </t>
  </si>
  <si>
    <t>E18_8241908</t>
  </si>
  <si>
    <t>CUOTAS SOCIALES</t>
  </si>
  <si>
    <t xml:space="preserve">Se carga por los gastos incurridos, relacionados con pagos mensuales, trimestrales, semestrales o anuales por cuotas a organismos e instituciones con las cuales la Compañía mantiene vínculos de afiliación o es socia. Se abona esta cuenta con las eventuales regularizaciones.  </t>
  </si>
  <si>
    <t>DONACIONES</t>
  </si>
  <si>
    <t>MULTAS, INTERESES Y REAJUSTES</t>
  </si>
  <si>
    <t xml:space="preserve">Se carga por las multas cursadas por organismos fiscalizadores a la Compañía, incluidos los respectivos intereses y reajustes asociados a la misma. Se abona esta cuenta con las eventuales regularizaciones. </t>
  </si>
  <si>
    <t>IVA NO RECUPERABLE</t>
  </si>
  <si>
    <t>IVA NO RECUPERABLE VENTAS - ISU</t>
  </si>
  <si>
    <t xml:space="preserve">Se carga por el reconocimiento mensual del IVA Crédito Fiscal que no se debe utilizar, en función de las ventas registradas en el mismo período. </t>
  </si>
  <si>
    <t>IVA NO RECUPERABLE VENTAS</t>
  </si>
  <si>
    <t xml:space="preserve">Se carga por el reconocimiento mensual del IVA debito o Fiscal que no se debe utilizar, en función de las ventas registradas en el mismo período.  Se abona por eventuales regularizaciones, por errores de imputación, exceso en los montos cargados o reclasificaciones.  </t>
  </si>
  <si>
    <t>E18_8261416</t>
  </si>
  <si>
    <t>PREMIO DE ANTIGÜEDAD NO ACTUARIAL</t>
  </si>
  <si>
    <t xml:space="preserve">Se carga por los valores que perciben los empleados, por Premio de Antigüedad de acuerdo a lo contemplado en los Contratos Colectivos. Se abona por las posibles regularizaciones a estos cargos.  </t>
  </si>
  <si>
    <t>E18_8261450</t>
  </si>
  <si>
    <t>JUBILACION ADICIONAL ACTUARIAL</t>
  </si>
  <si>
    <t xml:space="preserve">Se carga por el gasto provisionado asociado a las jubilaciones adicionales, según normativa IFRS y Contratos Colectivos. Se abona por las posibles regularizaciones a estos cargos.  </t>
  </si>
  <si>
    <t>E18_8242703</t>
  </si>
  <si>
    <t>PROVISION INCOB DEUDORES VARIOS</t>
  </si>
  <si>
    <t>Registra el movimiento de los ajustes de deudas varias estimadas como incobrables, de aquellos deudores morosos ajenos a la operación de la empresa.</t>
  </si>
  <si>
    <t>Consumos de Materias Primas y Materiales Secundarios</t>
  </si>
  <si>
    <t>E22_530310400</t>
  </si>
  <si>
    <t>Filtros - Sellos - Bujías Gx</t>
  </si>
  <si>
    <t>En esta cuenta se imputan egresos de generación por consumo de filtros, sellos y bujías para su uso en generación de energía.</t>
  </si>
  <si>
    <t>Mater Rptos Sumin Comunes - Mant Sist Gx</t>
  </si>
  <si>
    <t>En esta cuenta se imputan otros egresos pagados por el uso de materiales, repuestos y suministros comunes en la mantención del sistema de generación.</t>
  </si>
  <si>
    <t>E22_550310300</t>
  </si>
  <si>
    <t>Flete de Mater - Mantenimiento Sist. Gx</t>
  </si>
  <si>
    <t>En esta cuenta se imputan otros egresos pagadas por la realización de flete de materiales desde las bodegas para la mantención del sistema de generación.</t>
  </si>
  <si>
    <t>Contratistas - Mantenim Sist. Generación</t>
  </si>
  <si>
    <t>En esta cuenta se imputan otros egresos por servicios prestados por Contratistas Mantenimiento de las centrales de Generación</t>
  </si>
  <si>
    <t>Contratistas - Operación Sist Generación</t>
  </si>
  <si>
    <t>En esta cuenta se imputan otros egresos generados en la prestación de servicios de Contratistas en la Operación de las centrales del Sistemas de Generación.</t>
  </si>
  <si>
    <t>Flete - Operación Sistema Generación</t>
  </si>
  <si>
    <t>En esta cuenta se imputan otros egresos de fletes de materiales descritos anteriormente y de los considerados en ítem de variables, tales como filtros, aceite, fusibles y otros</t>
  </si>
  <si>
    <t>E22_551510100</t>
  </si>
  <si>
    <t>Traslado aéreo nacional</t>
  </si>
  <si>
    <t>En esta cuenta se imputan otros egresos por pasajes aéreos nacionales para personal en comisión de servicio.</t>
  </si>
  <si>
    <t>E22_551510200</t>
  </si>
  <si>
    <t>Traslado aéreo internacional.</t>
  </si>
  <si>
    <t>En esta cuenta se imputan otros egresos por pasajes aéreos internacionales para personal en comisión de servicio en el extranjero.</t>
  </si>
  <si>
    <t>E22_551530100</t>
  </si>
  <si>
    <t>Alojamiento</t>
  </si>
  <si>
    <t>En esta cuenta se imputan otros egresos por Servicio de Alojamiento para funcionarios en comisión de servicio.</t>
  </si>
  <si>
    <t>Ganancias por deterioro y reversos de pérdidas por deterioro (Pérdidas por deterioro) determinado de acuerdo con NIIF 9 sobre activos financieros</t>
  </si>
  <si>
    <t>E22_552110110</t>
  </si>
  <si>
    <t>Condonación deuda Vta. Energía</t>
  </si>
  <si>
    <t>En esta cuenta se imputan como egresos las provisiones por condonación de deudores por venta de energía</t>
  </si>
  <si>
    <t>E22_552110200</t>
  </si>
  <si>
    <t>Deudores en Cobranza Judicial</t>
  </si>
  <si>
    <t>En esta cuenta se imputan como otros egresos las provisiones y castigos por incobrables de venta de otro servicios</t>
  </si>
  <si>
    <t>E22_552110300</t>
  </si>
  <si>
    <t>Obsolescencia Mater y Ajuste Inventarios</t>
  </si>
  <si>
    <t xml:space="preserve">En esta cuenta se imputan como otros egresos las provisiones y castigo por la obsolescencia de materiales </t>
  </si>
  <si>
    <t>E22_552220200</t>
  </si>
  <si>
    <t>Otros - Varios</t>
  </si>
  <si>
    <t>En esta cuenta se imputan como otros egresos gastos no posibles de incluir en las clasificaciones anteriores.</t>
  </si>
  <si>
    <t>E22_552720100</t>
  </si>
  <si>
    <t>Resp Social y Donaciones (kn certificad)</t>
  </si>
  <si>
    <t>En esta cuenta se imputan como otros egresos los costos de las acciones relacionadas con la responsabilidad social y donaciones a instituciones de beneficencia tales como: campaña 1+1 del Hogar de Cristo, SAESA educa y otras</t>
  </si>
  <si>
    <t>E22_552730300</t>
  </si>
  <si>
    <t>Acción Social</t>
  </si>
  <si>
    <t>En esta cuenta se imputan los costos de actividades de acción social de beneficencia (Campaña Yo Te Abrigo, Navidad, útiles escolares, a la escuela con energía, entre otras) y aportes a la comunidad (donación de frazadas, ayuda a hogares).</t>
  </si>
  <si>
    <t>E23_530310400</t>
  </si>
  <si>
    <t>E23_550310200</t>
  </si>
  <si>
    <t>E23_550310300</t>
  </si>
  <si>
    <t>E23_551510100</t>
  </si>
  <si>
    <t>E23_551510200</t>
  </si>
  <si>
    <t>E23_551530100</t>
  </si>
  <si>
    <t>E23_552110110</t>
  </si>
  <si>
    <t>E23_552110200</t>
  </si>
  <si>
    <t>E23_552220200</t>
  </si>
  <si>
    <t>E23_552720100</t>
  </si>
  <si>
    <t>E23_552730300</t>
  </si>
  <si>
    <t>E23_552110300</t>
  </si>
  <si>
    <t>E24_551510100</t>
  </si>
  <si>
    <t>E24_551530100</t>
  </si>
  <si>
    <t>E24_552110110</t>
  </si>
  <si>
    <t>E24_552110200</t>
  </si>
  <si>
    <t>E24_552220200</t>
  </si>
  <si>
    <t>E24_552730300</t>
  </si>
  <si>
    <t>E24_552110300</t>
  </si>
  <si>
    <t>E24_552720100</t>
  </si>
  <si>
    <t>E25_8241311</t>
  </si>
  <si>
    <t>SERVICIO DE CONSTRUCCION DE OBRAS</t>
  </si>
  <si>
    <t>Se carga por las sumas facturadas por contratistas, por los servicios de construcción de obras.  Se abona esta cuenta con las Notas de Crédito de proveedores y/o contratistas, y con las eventuales regularizaciones.</t>
  </si>
  <si>
    <t>E25_8242308</t>
  </si>
  <si>
    <t>E25_8231702</t>
  </si>
  <si>
    <t>E25_8231705</t>
  </si>
  <si>
    <t xml:space="preserve">Se carga con los ajustes en saldo de materiales en los almacenes y pañoles, sujetos a autorizaciones previas. Se abona con los ajustes por sobrantes de materiales en los almacenes y pañoles, sujetos a autorizaciones previas.  </t>
  </si>
  <si>
    <t>E25_8231805</t>
  </si>
  <si>
    <t>E25_8231808</t>
  </si>
  <si>
    <t>Otras Ganancias (Pérdidas)</t>
  </si>
  <si>
    <t>E25_8241410</t>
  </si>
  <si>
    <t>MATERIALES EQUIPOS DE CENTRALES DE GENERACION</t>
  </si>
  <si>
    <t>Se carga por  los costos incurridos por el uso de materiales para equipos de centrales de generación. 
Se abona esta cuenta con las  Notas de Crédito de proveedores, y con las eventuales regularizaciones.</t>
  </si>
  <si>
    <t>E25_8242310</t>
  </si>
  <si>
    <t>E25_8243309</t>
  </si>
  <si>
    <t>E25_8242307</t>
  </si>
  <si>
    <t>E25_8221205</t>
  </si>
  <si>
    <t>Gasto de administración.</t>
  </si>
  <si>
    <t>TRASPASO CARGO POR SERVICIO PUBLICO</t>
  </si>
  <si>
    <t>Cuenta en que se registran los montos transferibles al Coordinador Eléctrico Nacional producto de la recaudación por concepto de Cargo de Servicio Público, conforme a lo establecido en la normativa vigente.</t>
  </si>
  <si>
    <t>E28_5185</t>
  </si>
  <si>
    <t>E29_5.3.04.102</t>
  </si>
  <si>
    <t>CASTIGOS</t>
  </si>
  <si>
    <t>Costo del art. 13 Ley Nº 17.328 de 1970, "Liberación del pago de Consumo Electrico a Bomberos"</t>
  </si>
  <si>
    <t>E29_5.4.03.102</t>
  </si>
  <si>
    <t>Gastos Financieros</t>
  </si>
  <si>
    <t>MULTAS</t>
  </si>
  <si>
    <t>Multas administrativas aplicadas por instituciones como la Direccion del Trabajo, SII, etc</t>
  </si>
  <si>
    <t>E31_5185</t>
  </si>
  <si>
    <t>E32_5185</t>
  </si>
  <si>
    <t>E33_510160001-01-112-0155-001-000-000</t>
  </si>
  <si>
    <t xml:space="preserve">AMORTIZACION INTANGIBLES                                    </t>
  </si>
  <si>
    <t>En esta cuenta se registra los valores por concepto de amortizaciones de bienes intangibles como licencias de programas computacionales para la labor de la operación y continuidad del servicio electrico y administrativo, de parte del departamento de distribución y conservación de lineas.</t>
  </si>
  <si>
    <t>E33_510160001-01-112-0155-003-000-000</t>
  </si>
  <si>
    <t xml:space="preserve">En esta cuenta se registra los valores por concepto de amortizaciones de bienes intangibles como licencias de programas computacionales para la labor de la operación y continuidad del servicio electrico y administrativo, de parte del departamento de distribución y conservación de lineas. </t>
  </si>
  <si>
    <t>E33_510160001-01-119-0155-003-000-000</t>
  </si>
  <si>
    <t>En esta cuenta se registra los valores por concepto de amortizaciones de bienes intangibles como licencias de programas computacionales para la labor de la operación y continuidad del servicio electrico y administrativo, de parte de la unidad de calidad y suministro de energia.</t>
  </si>
  <si>
    <t>E33_510110011-01-001-0155-001-000-000</t>
  </si>
  <si>
    <t>DICOM</t>
  </si>
  <si>
    <t>En esta cuenta se registra los valores por el uso de información de antecedentes comerciales, proveída por DICOM por parte de Distribución de Energía Electrica</t>
  </si>
  <si>
    <t>E33_510160001-01-115-0155-001-000-000</t>
  </si>
  <si>
    <t>En esta cuenta se registra los valores por concepto de amortizaciones de bienes intangibles como licencias de programas computacionales para la labor de la operación y continuidad del servicio electrico y administrativo, de parte de la unidad de consumidores  de Energía.</t>
  </si>
  <si>
    <t>E33_510103005-01-001-0002-201-000-000</t>
  </si>
  <si>
    <t>E33_510103005-01-001-0003-001-000-000</t>
  </si>
  <si>
    <t>E33_510103005-01-001-0003-200-000-000</t>
  </si>
  <si>
    <t>E33_510103005-01-001-0003-201-000-000</t>
  </si>
  <si>
    <t>E33_510103005-01-001-0003-202-000-000</t>
  </si>
  <si>
    <t>E33_510103005-01-001-0003-203-000-000</t>
  </si>
  <si>
    <t>E33_510103005-01-001-0003-204-000-000</t>
  </si>
  <si>
    <t>E33_510103005-01-001-0003-205-000-000</t>
  </si>
  <si>
    <t>E33_510103005-01-001-0003-206-000-000</t>
  </si>
  <si>
    <t>E33_510103005-01-001-0003-207-000-000</t>
  </si>
  <si>
    <t>E33_510103005-01-001-0003-208-000-000</t>
  </si>
  <si>
    <t>E33_510103005-01-001-0003-209-000-000</t>
  </si>
  <si>
    <t>E33_510103005-01-001-0003-210-000-000</t>
  </si>
  <si>
    <t>E33_510103005-01-001-0003-211-000-000</t>
  </si>
  <si>
    <t>E33_510103005-01-001-0003-212-000-000</t>
  </si>
  <si>
    <t>E33_510103005-01-001-0003-213-000-000</t>
  </si>
  <si>
    <t>E33_510103005-01-001-0003-214-000-000</t>
  </si>
  <si>
    <t>E33_510103005-01-001-0003-215-000-000</t>
  </si>
  <si>
    <t>E33_510103005-01-001-0003-216-000-000</t>
  </si>
  <si>
    <t>E33_510103005-01-001-0005-202-000-000</t>
  </si>
  <si>
    <t>E33_510103005-01-001-0005-211-000-000</t>
  </si>
  <si>
    <t>E33_510103005-01-001-0006-203-000-000</t>
  </si>
  <si>
    <t>E33_510103005-01-001-0006-205-000-000</t>
  </si>
  <si>
    <t>E33_510103005-01-001-0006-213-000-000</t>
  </si>
  <si>
    <t>E33_510103005-03-005-0010-001-000-000</t>
  </si>
  <si>
    <t xml:space="preserve">CASTIGO IVA FUERA DE PLAZO                                  </t>
  </si>
  <si>
    <t>En esta cuenta contable se registra el gasto incurrido por la cooperativa por la emisión de notas de crédito con Iva fuera de plazo, por parte de Instalación de Empalmes y Obras.</t>
  </si>
  <si>
    <t>E33_510160001-01-129-0155-001-000-000</t>
  </si>
  <si>
    <t xml:space="preserve">En esta cuenta se registra los valores por concepto de amortizaciones de bienes intangibles como licencias de programas computacionales para la labor de la operación y continuidad del servicio electrico y administrativo, de parte del departamento de  Tesoreria. </t>
  </si>
  <si>
    <t>E33_510160001-01-130-0155-001-000-000</t>
  </si>
  <si>
    <t>En esta cuenta se registra los valores por concepto de amortizaciones de bienes intangibles como licencias de programas computacionales para la labor de la operación y continuidad del servicio electrico y administrativo.</t>
  </si>
  <si>
    <t>En esta cuenta contable se registra los valores por concepto de gastos no especificados en otra cuenta contable.</t>
  </si>
  <si>
    <t>E33_510180005-01-115-0155-001-000-000</t>
  </si>
  <si>
    <t xml:space="preserve">COMPENSACION POR DAÑOS ELECTRICOS                           </t>
  </si>
  <si>
    <t>En esta cuenta contable se registra el monto por concepto de reembolso a los clientes por conexión interrumpida del suministro eléctrico</t>
  </si>
  <si>
    <t>E33_510180005-01-120-0155-001-000-000</t>
  </si>
  <si>
    <t>COMPENSACION POR DAÑOS ELECTRICOS</t>
  </si>
  <si>
    <t>E33_410101001-03-143-0157-001-001-000</t>
  </si>
  <si>
    <t xml:space="preserve">COSTO DE VENTA                                              </t>
  </si>
  <si>
    <t>En esta cuenta contable se registra el monto neto de los materiales vendidos en el periodo a Terceros.</t>
  </si>
  <si>
    <t>E33_410102001-03-143-0157-001-002-000</t>
  </si>
  <si>
    <t xml:space="preserve">COSTOS DE VENTA DE MATERIALES ELECTRICOS                    </t>
  </si>
  <si>
    <t>E33_510180006-03-005-0010-001-000-000</t>
  </si>
  <si>
    <t xml:space="preserve">FALTANTE DE INVENTARIO                                      </t>
  </si>
  <si>
    <t>En esta cuenta contable se registra los valores por concepto de faltantes inventario de bodega.</t>
  </si>
  <si>
    <t xml:space="preserve">GASTOS VARIOS                                               </t>
  </si>
  <si>
    <t>ATENCION SOCIOS</t>
  </si>
  <si>
    <t>E33_510103003-01-102-0155-001-000-000</t>
  </si>
  <si>
    <t>En esta cuenta contable se registra el gasto incurrido por la cooperativa por la atención hacia los Socios por parte de Consejo de Administración</t>
  </si>
  <si>
    <t>E33_510160001-01-102-0155-001-000-000</t>
  </si>
  <si>
    <t xml:space="preserve">En esta cuenta se registra los valores por concepto de amortizaciones de bienes intangibles como licencias de programas computacionales para la labor de la operación y continuidad del servicio electrico y administrativo, de parte del consejo de administracion. </t>
  </si>
  <si>
    <t>E33_510160001-01-104-0155-001-000-000</t>
  </si>
  <si>
    <t xml:space="preserve">En esta cuenta se registra los valores por concepto de amortizaciones de bienes intangibles como licencias de programas computacionales para la labor de la operación y continuidad del servicio electrico y administrativo, de parte de Relaciones publicas. </t>
  </si>
  <si>
    <t>E33_510160001-01-105-0155-001-000-000</t>
  </si>
  <si>
    <t xml:space="preserve">En esta cuenta se registra los valores por concepto de amortizaciones de bienes intangibles como licencias de programas computacionales para la labor de la operación y continuidad del servicio electrico y administrativo, de parte de Gerencia general. </t>
  </si>
  <si>
    <t>E33_510160001-01-109-0155-001-000-000</t>
  </si>
  <si>
    <t xml:space="preserve">En esta cuenta se registra los valores por concepto de amortizaciones de bienes intangibles como licencias de programas computacionales para la labor de la operación y continuidad del servicio electrico y administrativo, de parte de Gerencia legal. </t>
  </si>
  <si>
    <t>E33_510160001-01-120-0155-001-000-000</t>
  </si>
  <si>
    <t xml:space="preserve">En esta cuenta se registra los valores por concepto de amortizaciones de bienes intangibles como licencias de programas computacionales para la labor de la operación y continuidad del servicio electrico y administrativo, de parte de la administracion. </t>
  </si>
  <si>
    <t>E33_510160001-01-132-0155-001-000-000</t>
  </si>
  <si>
    <t>E33_510160001-01-133-0155-001-000-000</t>
  </si>
  <si>
    <t>E33_510180002-01-001-0155-003-000-000</t>
  </si>
  <si>
    <t>E33_510180002-01-107-0155-001-000-000</t>
  </si>
  <si>
    <t>E33_510180002-01-111-0155-001-000-000</t>
  </si>
  <si>
    <t>E33_510180002-01-114-0155-003-000-000</t>
  </si>
  <si>
    <t>E33_510180002-01-116-0155-003-000-000</t>
  </si>
  <si>
    <t>E33_510180002-01-117-0155-003-000-000</t>
  </si>
  <si>
    <t>E33_510180002-01-121-0155-001-000-000</t>
  </si>
  <si>
    <t>E33_510180002-01-132-0155-001-000-000</t>
  </si>
  <si>
    <t>E33_510180002-03-004-0009-003-000-000</t>
  </si>
  <si>
    <t>E33_510180002-03-004-0010-003-000-000</t>
  </si>
  <si>
    <t>E33_510180004-01-001-0155-001-000-000</t>
  </si>
  <si>
    <t>MULTA SEC</t>
  </si>
  <si>
    <t>En esta cuenta contable se registra el monto incurrido en multas producto del incumplimiento de las normativas de que impone la Superintendencia de Energía y Combustibles</t>
  </si>
  <si>
    <t>E33_520201005-01-120-0155-001-000-000</t>
  </si>
  <si>
    <t>En esta cuenta contable se registra los gastos incurridos por la cooperativa por concepto de donaciones diversas efectuadas a instituciones y otros, debidamente autorizadas, por parte de Gerencia de Administración y Finanzas</t>
  </si>
  <si>
    <t>E33_510160001-01-122-0155-001-000-000</t>
  </si>
  <si>
    <t>En esta cuenta se registra los valores por concepto de amortizaciones de bienes intangibles como licencias de programas computacionales para la labor de la operación y continuidad del servicio electrico y administrativo, de parte del departamento de Recursos humanos.</t>
  </si>
  <si>
    <t>E33_510160001-01-110-0155-001-000-000</t>
  </si>
  <si>
    <t>En esta cuenta se registra los valores por concepto de amortizaciones de bienes intangibles como licencias de programas computacionales para la labor de la operación y continuidad del servicio electrico y administrativo, de parte de Auditoria interna.</t>
  </si>
  <si>
    <t>E33_510160001-01-121-0155-001-000-000</t>
  </si>
  <si>
    <t>En esta cuenta se registra los valores por concepto de amortizaciones de bienes intangibles como licencias de programas computacionales para la labor de la operación y continuidad del servicio electrico y administrativo, de parte del departamento de Contabilidad.</t>
  </si>
  <si>
    <t>E35_420310</t>
  </si>
  <si>
    <t>MERMA Y AJUSTE DE MERCADERIAS</t>
  </si>
  <si>
    <t>Gastos de ajuste de mercaderias</t>
  </si>
  <si>
    <t>E35_410217</t>
  </si>
  <si>
    <t>COSTOS NORMA TECNICA</t>
  </si>
  <si>
    <t>Valores de Potencia</t>
  </si>
  <si>
    <t>E36_541209</t>
  </si>
  <si>
    <t>GASTOS - DONACIONES VARIAS</t>
  </si>
  <si>
    <t>Corresponde al gasto que se incurre por aportes a diferentes instituciones</t>
  </si>
  <si>
    <t>E36_541219</t>
  </si>
  <si>
    <t>GASTOS POR IVA NO RECUPERABLE</t>
  </si>
  <si>
    <t>Corresponde al gasto que se incurre por reajuste iva crédito</t>
  </si>
  <si>
    <t>E36_541229</t>
  </si>
  <si>
    <t>GASTOS BONIFICACION</t>
  </si>
  <si>
    <t>Corresponde al gasto que se le otorga a los cooperados por compras realizadas en la filial Comercial Cooprel S.A.</t>
  </si>
  <si>
    <t>E36_551001</t>
  </si>
  <si>
    <t>OTROS EGRESOS FUERA DE EXPLOTACION</t>
  </si>
  <si>
    <t>INTERESES Y MULTAS</t>
  </si>
  <si>
    <t>Corresponde al gasto que se incurre por  intereses y multas</t>
  </si>
  <si>
    <t>E36_555006</t>
  </si>
  <si>
    <t>GASTOS E INT. SANTANDER 44-9</t>
  </si>
  <si>
    <t>Corresponde al gasto que se incurre por  intereses bancarios</t>
  </si>
  <si>
    <t>E36_555010</t>
  </si>
  <si>
    <t>GASTOS E INT. L.C.A. BCO.CRED.</t>
  </si>
  <si>
    <t>E36_555011</t>
  </si>
  <si>
    <t>GASTOS E INT.BCO.CREDITO</t>
  </si>
  <si>
    <t>E39_530310400</t>
  </si>
  <si>
    <t>E39_550330100</t>
  </si>
  <si>
    <t>E39_550350100</t>
  </si>
  <si>
    <t>E39_550350300</t>
  </si>
  <si>
    <t>E39_552110110</t>
  </si>
  <si>
    <t>E39_552110200</t>
  </si>
  <si>
    <t>E39_552110300</t>
  </si>
  <si>
    <t>E39_552720100</t>
  </si>
  <si>
    <t>Egresos No Operacionales</t>
  </si>
  <si>
    <t>E40_5301100</t>
  </si>
  <si>
    <t xml:space="preserve">Otros Egresos Fuera Explotación </t>
  </si>
  <si>
    <t>En esta cuenta contable se imputan todo tipo de gasto, reclasificación o ajuste, que no este considerado en la descripción de las cuentas anteriormente detalladas y que no tenga relación con la operación del negocio. Tales como publicidad, reparación de activos, comisiones, donaciones, etc.</t>
  </si>
  <si>
    <t>E40_5301105</t>
  </si>
  <si>
    <t>Costo Venta Materiales</t>
  </si>
  <si>
    <t>En esta cuenta contable se registra el valor que se reconoce como costo al efectuar alguna venta de materiales de la Empresa.</t>
  </si>
  <si>
    <t>E21_51500</t>
  </si>
  <si>
    <t>SOTFWARE Y LICENCIAS</t>
  </si>
  <si>
    <t>Registro de gastos por adquisición de software y licencias</t>
  </si>
  <si>
    <t>Registra los impresos y materiales de papel necesarios para informes, y otros</t>
  </si>
  <si>
    <t>E21_258121001</t>
  </si>
  <si>
    <t>FORM.IMP.Y PAPEL OBRAS Y PROYECTOS</t>
  </si>
  <si>
    <t>Refleja los útiles de aseo que se utilizan para limpieza, higiene, mantención de los espacios, otros</t>
  </si>
  <si>
    <t>E21_259121001</t>
  </si>
  <si>
    <t>ARTIC.DE ASEO OBRAS Y PROYECTOS</t>
  </si>
  <si>
    <t>Registra gastos en que la empresa incurre para dar acceso a beneficios al personal</t>
  </si>
  <si>
    <t>E21_269121001</t>
  </si>
  <si>
    <t>AT. PERSONAL OBRAS Y PROYECTOS</t>
  </si>
  <si>
    <t>Registra los gastos en que se incurre para la capacitacion de los trabajadores</t>
  </si>
  <si>
    <t>E21_270116001</t>
  </si>
  <si>
    <t>CAPACITACION PROYECTOS</t>
  </si>
  <si>
    <t>E21_270118001</t>
  </si>
  <si>
    <t>CAPACITACION OBRAS</t>
  </si>
  <si>
    <t>E21_270121001</t>
  </si>
  <si>
    <t>CAPACITACION OBRAS Y PROYECTOS</t>
  </si>
  <si>
    <t>Refleja gastos de teléfono</t>
  </si>
  <si>
    <t>Registra los gastos destinados a financiar el transporte del personal de la empresa</t>
  </si>
  <si>
    <t>E21_284121001</t>
  </si>
  <si>
    <t>TRASLADO PERSONAL OBRAS Y PROYECTOS</t>
  </si>
  <si>
    <t>Registra los gastos en que se incurre para reparaciones y mantenciones de equipos</t>
  </si>
  <si>
    <t>E21_291121001</t>
  </si>
  <si>
    <t>EQUIPOS OBRAS Y PROYECTOS</t>
  </si>
  <si>
    <t>Registro de los gastos incurridos para la mantención, reparación y lubricantes de vehiculos</t>
  </si>
  <si>
    <t>E21_293118001</t>
  </si>
  <si>
    <t>REPUESTOS Y LUBRIC.OBRAS</t>
  </si>
  <si>
    <t>E21_293121001</t>
  </si>
  <si>
    <t>REPUESTOS Y LUBRIC OBRAS Y PROYECTOS</t>
  </si>
  <si>
    <t>Refleja gastos para el consumo de combustible de los vehículos de la empresa</t>
  </si>
  <si>
    <t>Registra los gastos para financiar la mano de obra externa</t>
  </si>
  <si>
    <t>E21_296116001</t>
  </si>
  <si>
    <t>MANO O.EXTERNA PROYECTOS</t>
  </si>
  <si>
    <t>E21_296118001</t>
  </si>
  <si>
    <t>MANO O.EXTERNA OBRAS</t>
  </si>
  <si>
    <t>E21_296121001</t>
  </si>
  <si>
    <t>MANO OBRA EXT. OBRAS Y PROYECTOS</t>
  </si>
  <si>
    <t>Registra los pagos de patentes y permisos de circulación de los vehiculos</t>
  </si>
  <si>
    <t>E21_297121001</t>
  </si>
  <si>
    <t>PERM.CIRC.Y PATENTES OBRAS Y PROYECTOS</t>
  </si>
  <si>
    <t>Registra los pagos de los seguros contratados</t>
  </si>
  <si>
    <t>E21_298116001</t>
  </si>
  <si>
    <t>OBLIGATORIO PROYECTOS</t>
  </si>
  <si>
    <t>E21_298118001</t>
  </si>
  <si>
    <t>OBLIGATORIO OBRAS</t>
  </si>
  <si>
    <t>Registra los gastos generales en que debe incurrir la empresa la el desarrollo de sus actividades</t>
  </si>
  <si>
    <t>E21_308116001</t>
  </si>
  <si>
    <t>GTOS.GENERALES PROYECTOS</t>
  </si>
  <si>
    <t>E21_308118001</t>
  </si>
  <si>
    <t>GTOS.GENERALES OBRAS</t>
  </si>
  <si>
    <t>E21_308121001</t>
  </si>
  <si>
    <t>GTOS.GENERALES OBRAS Y PROYECTOS</t>
  </si>
  <si>
    <t>Registra los implementos de trabajo necesarios para el desepeño de las actividades</t>
  </si>
  <si>
    <t>E21_385116001</t>
  </si>
  <si>
    <t>IMPLEM.TRAB.PROYECTOS</t>
  </si>
  <si>
    <t>E21_385118001</t>
  </si>
  <si>
    <t>IMPLEM.TRAB.OBRAS</t>
  </si>
  <si>
    <t>E21_385121001</t>
  </si>
  <si>
    <t>IMPLEM.TRAB.OBRAS Y PROYECTOS</t>
  </si>
  <si>
    <t>E21_280121001</t>
  </si>
  <si>
    <t>TELEFONO OBRAS Y PROYECTOS</t>
  </si>
  <si>
    <t>E21_294121001</t>
  </si>
  <si>
    <t>COMBUSTIBLE OBRAS Y PROYECTOS</t>
  </si>
  <si>
    <t>E26_51121</t>
  </si>
  <si>
    <t>OTROS GASTOS</t>
  </si>
  <si>
    <t>En esta cuenta contable se imputan todos aquellos costos incurridos que no se clasifican en las cuentas anteriores.</t>
  </si>
  <si>
    <t>Ajuste Otros Gastos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</si>
</sst>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_ * #,##0.00_ ;_ * \-#,##0.00_ ;_ * &quot;-&quot;_ ;_ @_ "/>
    <numFmt numFmtId="165" formatCode="0.0%"/>
    <numFmt numFmtId="166" formatCode="_-* #,##0_-;\-* #,##0_-;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8"/>
      <color rgb="FF000000"/>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0" fontId="2" fillId="0" borderId="1" xfId="0" applyFont="1" applyBorder="1"/>
    <xf numFmtId="0" fontId="0" fillId="0" borderId="1" xfId="0" applyBorder="1" applyAlignment="1">
      <alignment horizontal="center"/>
    </xf>
    <xf numFmtId="0" fontId="0" fillId="0" borderId="1" xfId="0" applyBorder="1"/>
    <xf numFmtId="41" fontId="0" fillId="0" borderId="1" xfId="1" applyFont="1" applyFill="1" applyBorder="1"/>
    <xf numFmtId="0" fontId="2" fillId="0" borderId="0" xfId="0" applyFont="1"/>
    <xf numFmtId="0" fontId="0" fillId="0" borderId="1" xfId="0" applyBorder="1" applyAlignment="1">
      <alignment horizontal="left"/>
    </xf>
    <xf numFmtId="165" fontId="2" fillId="0" borderId="1" xfId="2" applyNumberFormat="1" applyFont="1" applyBorder="1" applyAlignment="1">
      <alignment horizontal="center"/>
    </xf>
    <xf numFmtId="0" fontId="0" fillId="0" borderId="1" xfId="0" applyFill="1" applyBorder="1"/>
    <xf numFmtId="0" fontId="0" fillId="0" borderId="1" xfId="0"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xf>
    <xf numFmtId="41" fontId="0" fillId="0" borderId="1" xfId="1" applyFont="1" applyBorder="1"/>
    <xf numFmtId="41" fontId="0" fillId="0" borderId="1" xfId="0" applyNumberFormat="1" applyBorder="1"/>
    <xf numFmtId="41" fontId="2" fillId="0" borderId="1" xfId="0" applyNumberFormat="1" applyFont="1" applyBorder="1"/>
    <xf numFmtId="166" fontId="0" fillId="0" borderId="1" xfId="0" applyNumberFormat="1" applyBorder="1" applyAlignment="1">
      <alignment horizontal="center"/>
    </xf>
    <xf numFmtId="165" fontId="0" fillId="0" borderId="1" xfId="2" applyNumberFormat="1" applyFont="1" applyBorder="1" applyAlignment="1">
      <alignment horizontal="center"/>
    </xf>
    <xf numFmtId="41" fontId="2" fillId="0" borderId="1" xfId="1" applyFont="1" applyBorder="1"/>
    <xf numFmtId="164" fontId="0" fillId="0" borderId="0" xfId="1" applyNumberFormat="1" applyFont="1"/>
    <xf numFmtId="41" fontId="0" fillId="0" borderId="0" xfId="0" applyNumberFormat="1"/>
    <xf numFmtId="41" fontId="0" fillId="0" borderId="0" xfId="1" applyFont="1"/>
    <xf numFmtId="0" fontId="0" fillId="0" borderId="0" xfId="0" applyAlignment="1">
      <alignment horizontal="center"/>
    </xf>
    <xf numFmtId="2" fontId="0" fillId="0" borderId="0" xfId="0" applyNumberFormat="1"/>
    <xf numFmtId="41" fontId="2" fillId="0" borderId="1" xfId="1" applyFont="1" applyFill="1" applyBorder="1"/>
    <xf numFmtId="0" fontId="2" fillId="0" borderId="1" xfId="0" applyFont="1" applyBorder="1" applyAlignment="1">
      <alignment horizontal="center"/>
    </xf>
    <xf numFmtId="164" fontId="0" fillId="0" borderId="1" xfId="1" applyNumberFormat="1" applyFont="1" applyBorder="1" applyAlignment="1">
      <alignment horizontal="center"/>
    </xf>
    <xf numFmtId="164" fontId="2" fillId="0" borderId="1" xfId="1" applyNumberFormat="1" applyFont="1" applyBorder="1" applyAlignment="1">
      <alignment horizontal="center"/>
    </xf>
    <xf numFmtId="9" fontId="1" fillId="0" borderId="1" xfId="2" applyFont="1" applyFill="1" applyBorder="1" applyAlignment="1">
      <alignment horizontal="center"/>
    </xf>
    <xf numFmtId="165" fontId="0" fillId="0" borderId="1" xfId="2" applyNumberFormat="1" applyFont="1" applyFill="1" applyBorder="1" applyAlignment="1">
      <alignment horizontal="center"/>
    </xf>
    <xf numFmtId="41" fontId="0" fillId="0" borderId="1" xfId="0" applyNumberFormat="1" applyFill="1" applyBorder="1"/>
    <xf numFmtId="0" fontId="0" fillId="2" borderId="1" xfId="0" applyFill="1" applyBorder="1"/>
    <xf numFmtId="0" fontId="0" fillId="2" borderId="1" xfId="0" applyFill="1" applyBorder="1" applyAlignment="1">
      <alignment horizontal="center"/>
    </xf>
    <xf numFmtId="41" fontId="0" fillId="2" borderId="1" xfId="0" applyNumberFormat="1" applyFill="1" applyBorder="1"/>
    <xf numFmtId="9" fontId="1" fillId="2" borderId="1" xfId="2" applyFont="1" applyFill="1" applyBorder="1" applyAlignment="1">
      <alignment horizontal="center"/>
    </xf>
    <xf numFmtId="165" fontId="0" fillId="2" borderId="1" xfId="2" applyNumberFormat="1" applyFont="1" applyFill="1" applyBorder="1" applyAlignment="1">
      <alignment horizontal="center"/>
    </xf>
    <xf numFmtId="41" fontId="0" fillId="2" borderId="1" xfId="1" applyFont="1" applyFill="1" applyBorder="1"/>
    <xf numFmtId="9" fontId="0" fillId="0" borderId="1" xfId="2" applyFont="1" applyFill="1" applyBorder="1" applyAlignment="1">
      <alignment horizontal="center"/>
    </xf>
    <xf numFmtId="9" fontId="2" fillId="2" borderId="1" xfId="2" applyFont="1" applyFill="1" applyBorder="1" applyAlignment="1">
      <alignment horizontal="center"/>
    </xf>
    <xf numFmtId="9" fontId="0" fillId="2" borderId="1" xfId="2" applyFont="1" applyFill="1" applyBorder="1" applyAlignment="1">
      <alignment horizontal="center"/>
    </xf>
    <xf numFmtId="0" fontId="0" fillId="2" borderId="1" xfId="0" applyFill="1" applyBorder="1" applyAlignment="1">
      <alignment horizontal="left"/>
    </xf>
    <xf numFmtId="166" fontId="0" fillId="2" borderId="1" xfId="0" applyNumberFormat="1" applyFill="1" applyBorder="1" applyAlignment="1">
      <alignment horizontal="center"/>
    </xf>
    <xf numFmtId="0" fontId="0" fillId="2" borderId="0" xfId="0" applyFill="1"/>
    <xf numFmtId="0" fontId="2" fillId="0" borderId="1" xfId="0" applyFont="1" applyBorder="1" applyAlignment="1">
      <alignment horizontal="center" wrapText="1"/>
    </xf>
    <xf numFmtId="164" fontId="1" fillId="0" borderId="1" xfId="1" applyNumberFormat="1" applyFont="1" applyBorder="1" applyAlignment="1">
      <alignment horizontal="center"/>
    </xf>
    <xf numFmtId="165" fontId="2" fillId="0" borderId="1" xfId="2" applyNumberFormat="1" applyFont="1" applyFill="1" applyBorder="1" applyAlignment="1">
      <alignment horizontal="center"/>
    </xf>
    <xf numFmtId="164" fontId="2" fillId="0" borderId="1" xfId="1" applyNumberFormat="1" applyFont="1" applyBorder="1"/>
    <xf numFmtId="0" fontId="2" fillId="0" borderId="1" xfId="0" applyFont="1" applyBorder="1" applyAlignment="1">
      <alignment horizontal="center"/>
    </xf>
    <xf numFmtId="0" fontId="2" fillId="3" borderId="1" xfId="0" applyFont="1" applyFill="1" applyBorder="1" applyAlignment="1">
      <alignment horizontal="center"/>
    </xf>
    <xf numFmtId="0" fontId="2" fillId="3" borderId="2" xfId="0" applyFont="1" applyFill="1" applyBorder="1"/>
    <xf numFmtId="0" fontId="3" fillId="0" borderId="0" xfId="0" applyFont="1" applyAlignment="1">
      <alignment horizontal="left" vertical="center"/>
    </xf>
    <xf numFmtId="4" fontId="0" fillId="0" borderId="0" xfId="0" applyNumberFormat="1"/>
    <xf numFmtId="9" fontId="2" fillId="0" borderId="1" xfId="2" applyFont="1" applyBorder="1" applyAlignment="1">
      <alignment horizontal="center"/>
    </xf>
    <xf numFmtId="41" fontId="0" fillId="0" borderId="1" xfId="0" applyNumberFormat="1" applyBorder="1" applyAlignment="1">
      <alignment horizontal="center"/>
    </xf>
    <xf numFmtId="0" fontId="0" fillId="3" borderId="1" xfId="0" applyFill="1" applyBorder="1" applyAlignment="1">
      <alignment horizontal="center"/>
    </xf>
    <xf numFmtId="166" fontId="2" fillId="0" borderId="1" xfId="0" applyNumberFormat="1" applyFont="1" applyBorder="1"/>
    <xf numFmtId="41" fontId="2" fillId="3" borderId="1" xfId="0" applyNumberFormat="1" applyFont="1" applyFill="1" applyBorder="1"/>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blo/Desktop/SEC/contabilidad%20regulatoria/COSTOS%202020/Estudio/Informe%20final%20sep27_2020/Ajustes%20Otros%20Costos/Ajuste%20Gastos%20en%20Personal%202020%20SEC_By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as Remuneraciones"/>
      <sheetName val="Ajuste en Remuneraciones"/>
      <sheetName val="Ajuste de Servicios"/>
      <sheetName val="Ajuste de Otros Gastos"/>
      <sheetName val="Ctas Servicios"/>
      <sheetName val="Ctas Otros Gastos"/>
      <sheetName val="Trabajadores"/>
      <sheetName val="Viáticos"/>
      <sheetName val="Beneficios Médicos"/>
      <sheetName val="Actividades de Esparcimiento"/>
      <sheetName val="Resumen de Ajustes"/>
      <sheetName val="Grupo Chilquinta"/>
      <sheetName val="Via Chilquinta"/>
      <sheetName val="Hoja4"/>
      <sheetName val="Ser"/>
      <sheetName val="OG"/>
    </sheetNames>
    <sheetDataSet>
      <sheetData sheetId="0"/>
      <sheetData sheetId="1">
        <row r="1">
          <cell r="A1" t="str">
            <v>Resumen Remuneraciones</v>
          </cell>
          <cell r="B1"/>
        </row>
        <row r="3">
          <cell r="A3" t="str">
            <v>ID</v>
          </cell>
          <cell r="B3" t="str">
            <v>Empresa</v>
          </cell>
          <cell r="C3" t="str">
            <v>Total</v>
          </cell>
          <cell r="D3" t="str">
            <v>A Chequeo</v>
          </cell>
          <cell r="E3" t="str">
            <v>% A Chequeo</v>
          </cell>
        </row>
        <row r="4">
          <cell r="A4">
            <v>6</v>
          </cell>
          <cell r="B4" t="str">
            <v>CHILQUINTA</v>
          </cell>
          <cell r="C4">
            <v>22496072359</v>
          </cell>
          <cell r="D4">
            <v>16105857304.259127</v>
          </cell>
          <cell r="E4">
            <v>0.7159408561297439</v>
          </cell>
        </row>
        <row r="5">
          <cell r="A5">
            <v>8</v>
          </cell>
          <cell r="B5" t="str">
            <v>EMELCA</v>
          </cell>
          <cell r="C5">
            <v>304759006</v>
          </cell>
          <cell r="D5">
            <v>304759006</v>
          </cell>
          <cell r="E5">
            <v>1</v>
          </cell>
        </row>
        <row r="6">
          <cell r="A6">
            <v>9</v>
          </cell>
          <cell r="B6" t="str">
            <v>LITORAL</v>
          </cell>
          <cell r="C6">
            <v>1109384455</v>
          </cell>
          <cell r="D6">
            <v>912925739.91750026</v>
          </cell>
          <cell r="E6">
            <v>0.82291196329905336</v>
          </cell>
        </row>
        <row r="7">
          <cell r="A7">
            <v>10</v>
          </cell>
          <cell r="B7" t="str">
            <v>ENEL</v>
          </cell>
          <cell r="C7">
            <v>27785702789.999691</v>
          </cell>
          <cell r="D7">
            <v>23230223914.604935</v>
          </cell>
          <cell r="E7">
            <v>0.83604953562541118</v>
          </cell>
        </row>
        <row r="8">
          <cell r="A8">
            <v>12</v>
          </cell>
          <cell r="B8" t="str">
            <v>EEC</v>
          </cell>
          <cell r="C8">
            <v>313372619.86399996</v>
          </cell>
          <cell r="D8">
            <v>128875205.30797492</v>
          </cell>
          <cell r="E8">
            <v>0.41125228286984755</v>
          </cell>
        </row>
        <row r="9">
          <cell r="A9">
            <v>13</v>
          </cell>
          <cell r="B9" t="str">
            <v>TILTIL</v>
          </cell>
          <cell r="C9">
            <v>338999736</v>
          </cell>
          <cell r="D9">
            <v>269841791.00514227</v>
          </cell>
          <cell r="E9">
            <v>0.79599410368019363</v>
          </cell>
        </row>
        <row r="10">
          <cell r="A10">
            <v>14</v>
          </cell>
          <cell r="B10" t="str">
            <v>EEPA</v>
          </cell>
          <cell r="C10">
            <v>2673316079</v>
          </cell>
          <cell r="D10">
            <v>2673316079</v>
          </cell>
          <cell r="E10">
            <v>1</v>
          </cell>
        </row>
        <row r="11">
          <cell r="A11">
            <v>18</v>
          </cell>
          <cell r="B11" t="str">
            <v>CGE</v>
          </cell>
          <cell r="C11">
            <v>39239206321.567848</v>
          </cell>
          <cell r="D11">
            <v>27794538086.337578</v>
          </cell>
          <cell r="E11">
            <v>0.70833588881894116</v>
          </cell>
        </row>
        <row r="12">
          <cell r="A12">
            <v>21</v>
          </cell>
          <cell r="B12" t="str">
            <v>COOPELAN</v>
          </cell>
          <cell r="C12">
            <v>1520238300</v>
          </cell>
          <cell r="D12">
            <v>1351127613</v>
          </cell>
          <cell r="E12">
            <v>0.88876040881222373</v>
          </cell>
        </row>
        <row r="13">
          <cell r="A13">
            <v>22</v>
          </cell>
          <cell r="B13" t="str">
            <v>FRONTEL</v>
          </cell>
          <cell r="C13">
            <v>10525656629</v>
          </cell>
          <cell r="D13">
            <v>8985438711</v>
          </cell>
          <cell r="E13">
            <v>0.85367013457797647</v>
          </cell>
        </row>
        <row r="14">
          <cell r="A14">
            <v>23</v>
          </cell>
          <cell r="B14" t="str">
            <v>SAESA</v>
          </cell>
          <cell r="C14">
            <v>20211156446</v>
          </cell>
          <cell r="D14">
            <v>16368147605</v>
          </cell>
          <cell r="E14">
            <v>0.80985705339188685</v>
          </cell>
        </row>
        <row r="15">
          <cell r="A15">
            <v>24</v>
          </cell>
          <cell r="B15" t="str">
            <v>EDELAYSEN</v>
          </cell>
          <cell r="C15">
            <v>2457266206</v>
          </cell>
          <cell r="D15">
            <v>1305636976</v>
          </cell>
          <cell r="E15">
            <v>0.53133721239154985</v>
          </cell>
        </row>
        <row r="16">
          <cell r="A16">
            <v>25</v>
          </cell>
          <cell r="B16" t="str">
            <v>EDELMAG</v>
          </cell>
          <cell r="C16">
            <v>3925904573</v>
          </cell>
          <cell r="D16">
            <v>1808465301</v>
          </cell>
          <cell r="E16">
            <v>0.46064932740279319</v>
          </cell>
        </row>
        <row r="17">
          <cell r="A17">
            <v>26</v>
          </cell>
          <cell r="B17" t="str">
            <v>CODINER</v>
          </cell>
          <cell r="C17">
            <v>1210665424</v>
          </cell>
          <cell r="D17">
            <v>1133712136</v>
          </cell>
          <cell r="E17">
            <v>0.93643719687166027</v>
          </cell>
        </row>
        <row r="18">
          <cell r="A18">
            <v>28</v>
          </cell>
          <cell r="B18" t="str">
            <v>EDECSA</v>
          </cell>
          <cell r="C18">
            <v>452452748</v>
          </cell>
          <cell r="D18">
            <v>316680755.81999993</v>
          </cell>
          <cell r="E18">
            <v>0.69992006285703878</v>
          </cell>
        </row>
        <row r="19">
          <cell r="A19">
            <v>29</v>
          </cell>
          <cell r="B19" t="str">
            <v>CEC</v>
          </cell>
          <cell r="C19">
            <v>918097424.00000012</v>
          </cell>
          <cell r="D19">
            <v>680565653.52219748</v>
          </cell>
          <cell r="E19">
            <v>0.7412782518842983</v>
          </cell>
        </row>
        <row r="20">
          <cell r="A20">
            <v>31</v>
          </cell>
          <cell r="B20" t="str">
            <v>LUZLINARES</v>
          </cell>
          <cell r="C20">
            <v>841688075</v>
          </cell>
          <cell r="D20">
            <v>731985891.46899998</v>
          </cell>
          <cell r="E20">
            <v>0.86966408722019728</v>
          </cell>
        </row>
        <row r="21">
          <cell r="A21">
            <v>32</v>
          </cell>
          <cell r="B21" t="str">
            <v>LUZPARRAL</v>
          </cell>
          <cell r="C21">
            <v>809474944</v>
          </cell>
          <cell r="D21">
            <v>618587935.94149995</v>
          </cell>
          <cell r="E21">
            <v>0.76418416718961468</v>
          </cell>
        </row>
        <row r="22">
          <cell r="A22">
            <v>33</v>
          </cell>
          <cell r="B22" t="str">
            <v>COPELEC</v>
          </cell>
          <cell r="C22">
            <v>3243730377.1309819</v>
          </cell>
          <cell r="D22">
            <v>2791146252.1037812</v>
          </cell>
          <cell r="E22">
            <v>0.86047418484038651</v>
          </cell>
        </row>
        <row r="23">
          <cell r="A23">
            <v>34</v>
          </cell>
          <cell r="B23" t="str">
            <v>COELCHA</v>
          </cell>
          <cell r="C23">
            <v>1341345790</v>
          </cell>
          <cell r="D23">
            <v>1143268710</v>
          </cell>
          <cell r="E23">
            <v>0.85232959205843561</v>
          </cell>
        </row>
        <row r="24">
          <cell r="A24">
            <v>35</v>
          </cell>
          <cell r="B24" t="str">
            <v>SOCOEPA</v>
          </cell>
          <cell r="C24">
            <v>118364754</v>
          </cell>
          <cell r="D24">
            <v>118364754</v>
          </cell>
          <cell r="E24">
            <v>1</v>
          </cell>
        </row>
        <row r="25">
          <cell r="A25">
            <v>36</v>
          </cell>
          <cell r="B25" t="str">
            <v>COOPREL</v>
          </cell>
          <cell r="C25">
            <v>877103240.46044457</v>
          </cell>
          <cell r="D25">
            <v>657372682.74855089</v>
          </cell>
          <cell r="E25">
            <v>0.74948153469762147</v>
          </cell>
        </row>
        <row r="26">
          <cell r="A26">
            <v>39</v>
          </cell>
          <cell r="B26" t="str">
            <v>LUZOSORNO</v>
          </cell>
          <cell r="C26">
            <v>850916943</v>
          </cell>
          <cell r="D26">
            <v>633556433</v>
          </cell>
          <cell r="E26">
            <v>0.74455731339221909</v>
          </cell>
        </row>
        <row r="27">
          <cell r="A27">
            <v>40</v>
          </cell>
          <cell r="B27" t="str">
            <v>CRELL</v>
          </cell>
          <cell r="C27">
            <v>1941238215.8487077</v>
          </cell>
          <cell r="D27">
            <v>948479807.33831811</v>
          </cell>
          <cell r="E27">
            <v>0.48859526852228363</v>
          </cell>
        </row>
        <row r="28">
          <cell r="A28" t="str">
            <v>INDUSTRIA</v>
          </cell>
          <cell r="B28"/>
          <cell r="C28">
            <v>145506113455.87167</v>
          </cell>
          <cell r="D28">
            <v>111012874344.3756</v>
          </cell>
          <cell r="E28">
            <v>0.76294302492000099</v>
          </cell>
        </row>
      </sheetData>
      <sheetData sheetId="2"/>
      <sheetData sheetId="3"/>
      <sheetData sheetId="4"/>
      <sheetData sheetId="5"/>
      <sheetData sheetId="6"/>
      <sheetData sheetId="7">
        <row r="3">
          <cell r="W3">
            <v>0</v>
          </cell>
          <cell r="AC3">
            <v>0</v>
          </cell>
        </row>
        <row r="4">
          <cell r="AC4">
            <v>0</v>
          </cell>
        </row>
        <row r="5">
          <cell r="AC5">
            <v>0</v>
          </cell>
        </row>
        <row r="6">
          <cell r="AC6">
            <v>0</v>
          </cell>
        </row>
        <row r="7">
          <cell r="AC7">
            <v>0</v>
          </cell>
        </row>
        <row r="8">
          <cell r="AC8">
            <v>0</v>
          </cell>
        </row>
        <row r="9">
          <cell r="AC9">
            <v>0</v>
          </cell>
        </row>
        <row r="10">
          <cell r="AC10">
            <v>0</v>
          </cell>
        </row>
        <row r="11">
          <cell r="AC11">
            <v>0</v>
          </cell>
        </row>
        <row r="12">
          <cell r="AC12">
            <v>0</v>
          </cell>
        </row>
        <row r="13">
          <cell r="AC13">
            <v>0</v>
          </cell>
        </row>
        <row r="14">
          <cell r="AC14">
            <v>0</v>
          </cell>
        </row>
        <row r="15">
          <cell r="AC15">
            <v>0</v>
          </cell>
        </row>
        <row r="16">
          <cell r="AC16">
            <v>0</v>
          </cell>
        </row>
        <row r="17">
          <cell r="AC17">
            <v>0</v>
          </cell>
        </row>
        <row r="18">
          <cell r="AC18">
            <v>0</v>
          </cell>
        </row>
        <row r="19">
          <cell r="AC19">
            <v>-17177666.055288725</v>
          </cell>
        </row>
        <row r="20">
          <cell r="AC20">
            <v>-13828358.728960799</v>
          </cell>
        </row>
        <row r="21">
          <cell r="AC21">
            <v>0</v>
          </cell>
        </row>
        <row r="22">
          <cell r="AC22">
            <v>0</v>
          </cell>
        </row>
        <row r="23">
          <cell r="AC23">
            <v>0</v>
          </cell>
        </row>
        <row r="24">
          <cell r="AC24">
            <v>0</v>
          </cell>
        </row>
        <row r="25">
          <cell r="AC25">
            <v>0</v>
          </cell>
        </row>
        <row r="26">
          <cell r="AC26">
            <v>0</v>
          </cell>
        </row>
      </sheetData>
      <sheetData sheetId="8">
        <row r="3">
          <cell r="W3">
            <v>-0.19750941648258191</v>
          </cell>
          <cell r="AC3">
            <v>-70846173.128670052</v>
          </cell>
        </row>
        <row r="4">
          <cell r="AC4">
            <v>0</v>
          </cell>
        </row>
        <row r="5">
          <cell r="AC5">
            <v>0</v>
          </cell>
        </row>
        <row r="6">
          <cell r="AC6">
            <v>0</v>
          </cell>
        </row>
        <row r="7">
          <cell r="AC7">
            <v>0</v>
          </cell>
        </row>
        <row r="8">
          <cell r="AC8">
            <v>0</v>
          </cell>
        </row>
        <row r="9">
          <cell r="AC9">
            <v>-55624957.907559805</v>
          </cell>
        </row>
        <row r="10">
          <cell r="AC10">
            <v>0</v>
          </cell>
        </row>
        <row r="11">
          <cell r="AC11">
            <v>0</v>
          </cell>
        </row>
        <row r="12">
          <cell r="AC12">
            <v>0</v>
          </cell>
        </row>
        <row r="13">
          <cell r="AC13">
            <v>0</v>
          </cell>
        </row>
        <row r="14">
          <cell r="AC14">
            <v>0</v>
          </cell>
        </row>
        <row r="15">
          <cell r="AC15">
            <v>0</v>
          </cell>
        </row>
        <row r="16">
          <cell r="AC16">
            <v>0</v>
          </cell>
        </row>
        <row r="17">
          <cell r="AC17">
            <v>0</v>
          </cell>
        </row>
        <row r="18">
          <cell r="AC18">
            <v>0</v>
          </cell>
        </row>
        <row r="19">
          <cell r="AC19">
            <v>0</v>
          </cell>
        </row>
        <row r="20">
          <cell r="AC20">
            <v>0</v>
          </cell>
        </row>
        <row r="21">
          <cell r="AC21">
            <v>0</v>
          </cell>
        </row>
        <row r="22">
          <cell r="AC22">
            <v>0</v>
          </cell>
        </row>
        <row r="23">
          <cell r="AC23">
            <v>0</v>
          </cell>
        </row>
        <row r="24">
          <cell r="AC24">
            <v>0</v>
          </cell>
        </row>
        <row r="25">
          <cell r="AC25">
            <v>0</v>
          </cell>
        </row>
        <row r="26">
          <cell r="AC26">
            <v>0</v>
          </cell>
        </row>
      </sheetData>
      <sheetData sheetId="9">
        <row r="3">
          <cell r="W3">
            <v>0</v>
          </cell>
          <cell r="AC3">
            <v>0</v>
          </cell>
        </row>
        <row r="4">
          <cell r="AC4">
            <v>0</v>
          </cell>
        </row>
        <row r="5">
          <cell r="AC5">
            <v>0</v>
          </cell>
        </row>
        <row r="6">
          <cell r="AC6">
            <v>0</v>
          </cell>
        </row>
        <row r="7">
          <cell r="AC7">
            <v>0</v>
          </cell>
        </row>
        <row r="8">
          <cell r="AC8">
            <v>0</v>
          </cell>
        </row>
        <row r="9">
          <cell r="AC9">
            <v>0</v>
          </cell>
        </row>
        <row r="10">
          <cell r="AC10">
            <v>0</v>
          </cell>
        </row>
        <row r="11">
          <cell r="AC11">
            <v>0</v>
          </cell>
        </row>
        <row r="12">
          <cell r="AC12">
            <v>0</v>
          </cell>
        </row>
        <row r="13">
          <cell r="AC13">
            <v>-1625830.4679914038</v>
          </cell>
        </row>
        <row r="14">
          <cell r="AC14">
            <v>0</v>
          </cell>
        </row>
        <row r="15">
          <cell r="AC15">
            <v>0</v>
          </cell>
        </row>
        <row r="16">
          <cell r="AC16">
            <v>0</v>
          </cell>
        </row>
        <row r="17">
          <cell r="AC17">
            <v>0</v>
          </cell>
        </row>
        <row r="18">
          <cell r="AC18">
            <v>0</v>
          </cell>
        </row>
        <row r="19">
          <cell r="AC19">
            <v>0</v>
          </cell>
        </row>
        <row r="20">
          <cell r="AC20">
            <v>0</v>
          </cell>
        </row>
        <row r="21">
          <cell r="AC21">
            <v>0</v>
          </cell>
        </row>
        <row r="22">
          <cell r="AC22">
            <v>0</v>
          </cell>
        </row>
        <row r="23">
          <cell r="AC23">
            <v>-4133251.8262563744</v>
          </cell>
        </row>
        <row r="24">
          <cell r="AC24">
            <v>0</v>
          </cell>
        </row>
        <row r="25">
          <cell r="AC25">
            <v>0</v>
          </cell>
        </row>
        <row r="26">
          <cell r="AC26">
            <v>0</v>
          </cell>
        </row>
      </sheetData>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43FDD-0C6B-4F58-BEEF-4547ED51B738}">
  <dimension ref="A1:G32"/>
  <sheetViews>
    <sheetView tabSelected="1" topLeftCell="A2" zoomScale="80" zoomScaleNormal="80" workbookViewId="0">
      <selection activeCell="E32" sqref="E32"/>
    </sheetView>
  </sheetViews>
  <sheetFormatPr baseColWidth="10" defaultRowHeight="14.5" x14ac:dyDescent="0.35"/>
  <cols>
    <col min="2" max="2" width="12.08984375" customWidth="1"/>
    <col min="3" max="3" width="11.26953125" bestFit="1" customWidth="1"/>
    <col min="4" max="4" width="20.54296875" bestFit="1" customWidth="1"/>
    <col min="5" max="5" width="13.08984375" bestFit="1" customWidth="1"/>
  </cols>
  <sheetData>
    <row r="1" spans="1:7" x14ac:dyDescent="0.35">
      <c r="A1" s="5" t="s">
        <v>690</v>
      </c>
      <c r="B1" s="5"/>
    </row>
    <row r="3" spans="1:7" x14ac:dyDescent="0.35">
      <c r="A3" s="24" t="s">
        <v>272</v>
      </c>
      <c r="B3" s="24" t="s">
        <v>13</v>
      </c>
      <c r="C3" s="24" t="s">
        <v>0</v>
      </c>
      <c r="D3" s="24" t="s">
        <v>273</v>
      </c>
      <c r="E3" s="24" t="s">
        <v>4</v>
      </c>
      <c r="F3" s="24" t="s">
        <v>14</v>
      </c>
      <c r="G3" s="24" t="s">
        <v>15</v>
      </c>
    </row>
    <row r="4" spans="1:7" x14ac:dyDescent="0.35">
      <c r="A4" s="2">
        <v>6</v>
      </c>
      <c r="B4" s="6" t="s">
        <v>16</v>
      </c>
      <c r="C4" s="26">
        <v>25549.407686999999</v>
      </c>
      <c r="D4" s="43">
        <v>-70.846173128670031</v>
      </c>
      <c r="E4" s="43">
        <v>-1805.9586489999999</v>
      </c>
      <c r="F4" s="26">
        <f>+SUM(C4:E4)</f>
        <v>23672.602864871329</v>
      </c>
      <c r="G4" s="44">
        <f>+F4/C4-1</f>
        <v>-7.3457860359072868E-2</v>
      </c>
    </row>
    <row r="5" spans="1:7" x14ac:dyDescent="0.35">
      <c r="A5" s="2">
        <v>8</v>
      </c>
      <c r="B5" s="6" t="s">
        <v>17</v>
      </c>
      <c r="C5" s="26">
        <v>110.63462799999999</v>
      </c>
      <c r="D5" s="43">
        <v>0</v>
      </c>
      <c r="E5" s="43">
        <v>0</v>
      </c>
      <c r="F5" s="26">
        <f>+SUM(C5:E5)</f>
        <v>110.63462799999999</v>
      </c>
      <c r="G5" s="44">
        <f>+F5/C5-1</f>
        <v>0</v>
      </c>
    </row>
    <row r="6" spans="1:7" x14ac:dyDescent="0.35">
      <c r="A6" s="2">
        <v>9</v>
      </c>
      <c r="B6" s="6" t="s">
        <v>18</v>
      </c>
      <c r="C6" s="26">
        <v>1644.717279</v>
      </c>
      <c r="D6" s="43">
        <v>0</v>
      </c>
      <c r="E6" s="43">
        <v>-66.881592999999881</v>
      </c>
      <c r="F6" s="26">
        <f>+SUM(C6:E6)</f>
        <v>1577.8356860000001</v>
      </c>
      <c r="G6" s="44">
        <f>+F6/C6-1</f>
        <v>-4.0664492222434956E-2</v>
      </c>
    </row>
    <row r="7" spans="1:7" x14ac:dyDescent="0.35">
      <c r="A7" s="2">
        <v>10</v>
      </c>
      <c r="B7" s="6" t="s">
        <v>19</v>
      </c>
      <c r="C7" s="26">
        <v>21799.305306371494</v>
      </c>
      <c r="D7" s="43">
        <v>0</v>
      </c>
      <c r="E7" s="43">
        <v>-7900.5627952928653</v>
      </c>
      <c r="F7" s="26">
        <f>+SUM(C7:E7)</f>
        <v>13898.742511078628</v>
      </c>
      <c r="G7" s="44">
        <f>+F7/C7-1</f>
        <v>-0.36242268660660903</v>
      </c>
    </row>
    <row r="8" spans="1:7" x14ac:dyDescent="0.35">
      <c r="A8" s="2">
        <v>12</v>
      </c>
      <c r="B8" s="6" t="s">
        <v>20</v>
      </c>
      <c r="C8" s="26">
        <v>74.272597517446172</v>
      </c>
      <c r="D8" s="43">
        <v>0</v>
      </c>
      <c r="E8" s="43">
        <v>-0.70915984671472343</v>
      </c>
      <c r="F8" s="26">
        <f>+SUM(C8:E8)</f>
        <v>73.563437670731446</v>
      </c>
      <c r="G8" s="44">
        <f>+F8/C8-1</f>
        <v>-9.548068472334581E-3</v>
      </c>
    </row>
    <row r="9" spans="1:7" x14ac:dyDescent="0.35">
      <c r="A9" s="2">
        <v>13</v>
      </c>
      <c r="B9" s="6" t="s">
        <v>21</v>
      </c>
      <c r="C9" s="26">
        <v>103.26645000000001</v>
      </c>
      <c r="D9" s="43">
        <v>0</v>
      </c>
      <c r="E9" s="43">
        <v>-59.273178999999999</v>
      </c>
      <c r="F9" s="26">
        <f>+SUM(C9:E9)</f>
        <v>43.993271000000007</v>
      </c>
      <c r="G9" s="44">
        <f>+F9/C9-1</f>
        <v>-0.57398292475436108</v>
      </c>
    </row>
    <row r="10" spans="1:7" x14ac:dyDescent="0.35">
      <c r="A10" s="2">
        <v>14</v>
      </c>
      <c r="B10" s="6" t="s">
        <v>22</v>
      </c>
      <c r="C10" s="26">
        <v>1400.0256874313998</v>
      </c>
      <c r="D10" s="43">
        <v>-55.624957907559789</v>
      </c>
      <c r="E10" s="43">
        <v>-28.113386421399998</v>
      </c>
      <c r="F10" s="26">
        <f>+SUM(C10:E10)</f>
        <v>1316.28734310244</v>
      </c>
      <c r="G10" s="44">
        <f>+F10/C10-1</f>
        <v>-5.9812005651548428E-2</v>
      </c>
    </row>
    <row r="11" spans="1:7" x14ac:dyDescent="0.35">
      <c r="A11" s="2">
        <v>18</v>
      </c>
      <c r="B11" s="6" t="s">
        <v>23</v>
      </c>
      <c r="C11" s="26">
        <v>31101.65596</v>
      </c>
      <c r="D11" s="43">
        <v>0</v>
      </c>
      <c r="E11" s="43">
        <v>-2710.9238049999999</v>
      </c>
      <c r="F11" s="26">
        <f>+SUM(C11:E11)</f>
        <v>28390.732155000002</v>
      </c>
      <c r="G11" s="44">
        <f>+F11/C11-1</f>
        <v>-8.7163326881582459E-2</v>
      </c>
    </row>
    <row r="12" spans="1:7" x14ac:dyDescent="0.35">
      <c r="A12" s="2">
        <v>21</v>
      </c>
      <c r="B12" s="6" t="s">
        <v>24</v>
      </c>
      <c r="C12" s="26">
        <v>1595.4162738</v>
      </c>
      <c r="D12" s="43">
        <v>0</v>
      </c>
      <c r="E12" s="43">
        <v>-3.5858516394432098</v>
      </c>
      <c r="F12" s="26">
        <f>+SUM(C12:E12)</f>
        <v>1591.8304221605567</v>
      </c>
      <c r="G12" s="44">
        <f>+F12/C12-1</f>
        <v>-2.2475962532978455E-3</v>
      </c>
    </row>
    <row r="13" spans="1:7" x14ac:dyDescent="0.35">
      <c r="A13" s="2">
        <v>22</v>
      </c>
      <c r="B13" s="6" t="s">
        <v>25</v>
      </c>
      <c r="C13" s="26">
        <v>10154.66747</v>
      </c>
      <c r="D13" s="43">
        <v>0</v>
      </c>
      <c r="E13" s="43">
        <v>-1162.4497810440917</v>
      </c>
      <c r="F13" s="26">
        <f>+SUM(C13:E13)</f>
        <v>8992.2176889559087</v>
      </c>
      <c r="G13" s="44">
        <f>+F13/C13-1</f>
        <v>-0.114474431041521</v>
      </c>
    </row>
    <row r="14" spans="1:7" x14ac:dyDescent="0.35">
      <c r="A14" s="2">
        <v>23</v>
      </c>
      <c r="B14" s="6" t="s">
        <v>26</v>
      </c>
      <c r="C14" s="26">
        <v>5282.6978900000004</v>
      </c>
      <c r="D14" s="43">
        <v>-1.6258304679914037</v>
      </c>
      <c r="E14" s="43">
        <v>-1539.4782840346652</v>
      </c>
      <c r="F14" s="26">
        <f>+SUM(C14:E14)</f>
        <v>3741.5937754973438</v>
      </c>
      <c r="G14" s="44">
        <f>+F14/C14-1</f>
        <v>-0.2917267174070135</v>
      </c>
    </row>
    <row r="15" spans="1:7" x14ac:dyDescent="0.35">
      <c r="A15" s="2">
        <v>24</v>
      </c>
      <c r="B15" s="6" t="s">
        <v>27</v>
      </c>
      <c r="C15" s="26">
        <v>1234.0180600000001</v>
      </c>
      <c r="D15" s="43">
        <v>0</v>
      </c>
      <c r="E15" s="43">
        <v>-180.32172133475595</v>
      </c>
      <c r="F15" s="26">
        <f>+SUM(C15:E15)</f>
        <v>1053.6963386652442</v>
      </c>
      <c r="G15" s="44">
        <f>+F15/C15-1</f>
        <v>-0.14612567447737024</v>
      </c>
    </row>
    <row r="16" spans="1:7" x14ac:dyDescent="0.35">
      <c r="A16" s="2">
        <v>25</v>
      </c>
      <c r="B16" s="6" t="s">
        <v>28</v>
      </c>
      <c r="C16" s="26">
        <v>1152.3951360000001</v>
      </c>
      <c r="D16" s="43">
        <v>0</v>
      </c>
      <c r="E16" s="43">
        <v>-234.53949342074355</v>
      </c>
      <c r="F16" s="26">
        <f>+SUM(C16:E16)</f>
        <v>917.85564257925648</v>
      </c>
      <c r="G16" s="44">
        <f>+F16/C16-1</f>
        <v>-0.20352350169997901</v>
      </c>
    </row>
    <row r="17" spans="1:7" x14ac:dyDescent="0.35">
      <c r="A17" s="2">
        <v>26</v>
      </c>
      <c r="B17" s="6" t="s">
        <v>29</v>
      </c>
      <c r="C17" s="26">
        <v>1013.4376857689603</v>
      </c>
      <c r="D17" s="43">
        <v>0</v>
      </c>
      <c r="E17" s="43">
        <v>-19.395402860208382</v>
      </c>
      <c r="F17" s="26">
        <f>+SUM(C17:E17)</f>
        <v>994.04228290875187</v>
      </c>
      <c r="G17" s="44">
        <f>+F17/C17-1</f>
        <v>-1.9138229348054869E-2</v>
      </c>
    </row>
    <row r="18" spans="1:7" x14ac:dyDescent="0.35">
      <c r="A18" s="2">
        <v>28</v>
      </c>
      <c r="B18" s="6" t="s">
        <v>30</v>
      </c>
      <c r="C18" s="26">
        <v>347.03841</v>
      </c>
      <c r="D18" s="43">
        <v>0</v>
      </c>
      <c r="E18" s="43">
        <v>-27.251978999999999</v>
      </c>
      <c r="F18" s="26">
        <f>+SUM(C18:E18)</f>
        <v>319.78643099999999</v>
      </c>
      <c r="G18" s="44">
        <f>+F18/C18-1</f>
        <v>-7.8527270223489154E-2</v>
      </c>
    </row>
    <row r="19" spans="1:7" x14ac:dyDescent="0.35">
      <c r="A19" s="2">
        <v>29</v>
      </c>
      <c r="B19" s="6" t="s">
        <v>31</v>
      </c>
      <c r="C19" s="26">
        <v>119.30417639999999</v>
      </c>
      <c r="D19" s="43">
        <v>0</v>
      </c>
      <c r="E19" s="43">
        <v>-2.1291850999999999</v>
      </c>
      <c r="F19" s="26">
        <f>+SUM(C19:E19)</f>
        <v>117.17499129999999</v>
      </c>
      <c r="G19" s="44">
        <f>+F19/C19-1</f>
        <v>-1.7846693755810605E-2</v>
      </c>
    </row>
    <row r="20" spans="1:7" x14ac:dyDescent="0.35">
      <c r="A20" s="2">
        <v>31</v>
      </c>
      <c r="B20" s="6" t="s">
        <v>32</v>
      </c>
      <c r="C20" s="26">
        <v>1542.881249</v>
      </c>
      <c r="D20" s="43">
        <v>-17.177666055288729</v>
      </c>
      <c r="E20" s="43">
        <v>-30.517299999999995</v>
      </c>
      <c r="F20" s="26">
        <f>+SUM(C20:E20)</f>
        <v>1495.1862829447114</v>
      </c>
      <c r="G20" s="44">
        <f>+F20/C20-1</f>
        <v>-3.0912920930370791E-2</v>
      </c>
    </row>
    <row r="21" spans="1:7" x14ac:dyDescent="0.35">
      <c r="A21" s="2">
        <v>32</v>
      </c>
      <c r="B21" s="6" t="s">
        <v>33</v>
      </c>
      <c r="C21" s="26">
        <v>1421.9677079999999</v>
      </c>
      <c r="D21" s="43">
        <v>-13.828358728960797</v>
      </c>
      <c r="E21" s="43">
        <v>-8.5384100000000007</v>
      </c>
      <c r="F21" s="26">
        <f>+SUM(C21:E21)</f>
        <v>1399.6009392710389</v>
      </c>
      <c r="G21" s="44">
        <f>+F21/C21-1</f>
        <v>-1.5729449131035356E-2</v>
      </c>
    </row>
    <row r="22" spans="1:7" x14ac:dyDescent="0.35">
      <c r="A22" s="2">
        <v>33</v>
      </c>
      <c r="B22" s="6" t="s">
        <v>34</v>
      </c>
      <c r="C22" s="26">
        <v>2399.5867830000007</v>
      </c>
      <c r="D22" s="43">
        <v>0</v>
      </c>
      <c r="E22" s="43">
        <v>-341.46286230693926</v>
      </c>
      <c r="F22" s="26">
        <f>+SUM(C22:E22)</f>
        <v>2058.1239206930613</v>
      </c>
      <c r="G22" s="44">
        <f>+F22/C22-1</f>
        <v>-0.14230069307184512</v>
      </c>
    </row>
    <row r="23" spans="1:7" x14ac:dyDescent="0.35">
      <c r="A23" s="2">
        <v>34</v>
      </c>
      <c r="B23" s="6" t="s">
        <v>35</v>
      </c>
      <c r="C23" s="26">
        <v>0</v>
      </c>
      <c r="D23" s="43">
        <v>0</v>
      </c>
      <c r="E23" s="43">
        <v>0</v>
      </c>
      <c r="F23" s="26">
        <f>+SUM(C23:E23)</f>
        <v>0</v>
      </c>
      <c r="G23" s="44">
        <v>0</v>
      </c>
    </row>
    <row r="24" spans="1:7" x14ac:dyDescent="0.35">
      <c r="A24" s="2">
        <v>35</v>
      </c>
      <c r="B24" s="6" t="s">
        <v>36</v>
      </c>
      <c r="C24" s="26">
        <v>542.44192599999997</v>
      </c>
      <c r="D24" s="43">
        <v>-4.133251826256374</v>
      </c>
      <c r="E24" s="43">
        <v>-104.905726</v>
      </c>
      <c r="F24" s="26">
        <f>+SUM(C24:E24)</f>
        <v>433.4029481737436</v>
      </c>
      <c r="G24" s="44">
        <f>+F24/C24-1</f>
        <v>-0.20101502594077947</v>
      </c>
    </row>
    <row r="25" spans="1:7" x14ac:dyDescent="0.35">
      <c r="A25" s="2">
        <v>36</v>
      </c>
      <c r="B25" s="6" t="s">
        <v>37</v>
      </c>
      <c r="C25" s="26">
        <v>796.68980401999977</v>
      </c>
      <c r="D25" s="43">
        <v>0</v>
      </c>
      <c r="E25" s="43">
        <v>-37.095301299999988</v>
      </c>
      <c r="F25" s="26">
        <f>+SUM(C25:E25)</f>
        <v>759.59450271999981</v>
      </c>
      <c r="G25" s="44">
        <f>+F25/C25-1</f>
        <v>-4.6561787426952828E-2</v>
      </c>
    </row>
    <row r="26" spans="1:7" x14ac:dyDescent="0.35">
      <c r="A26" s="2">
        <v>39</v>
      </c>
      <c r="B26" s="6" t="s">
        <v>38</v>
      </c>
      <c r="C26" s="26">
        <v>429.34527600000001</v>
      </c>
      <c r="D26" s="43">
        <v>0</v>
      </c>
      <c r="E26" s="43">
        <v>-57.479776217114541</v>
      </c>
      <c r="F26" s="26">
        <f>+SUM(C26:E26)</f>
        <v>371.86549978288548</v>
      </c>
      <c r="G26" s="44">
        <f>+F26/C26-1</f>
        <v>-0.13387774229782035</v>
      </c>
    </row>
    <row r="27" spans="1:7" x14ac:dyDescent="0.35">
      <c r="A27" s="2">
        <v>40</v>
      </c>
      <c r="B27" s="6" t="s">
        <v>39</v>
      </c>
      <c r="C27" s="26">
        <v>295.32476951400002</v>
      </c>
      <c r="D27" s="43">
        <v>0</v>
      </c>
      <c r="E27" s="43">
        <v>-82.002466999999996</v>
      </c>
      <c r="F27" s="26">
        <f>+SUM(C27:E27)</f>
        <v>213.32230251400003</v>
      </c>
      <c r="G27" s="44">
        <f>+F27/C27-1</f>
        <v>-0.27766877507412269</v>
      </c>
    </row>
    <row r="28" spans="1:7" x14ac:dyDescent="0.35">
      <c r="A28" s="46" t="s">
        <v>40</v>
      </c>
      <c r="B28" s="46"/>
      <c r="C28" s="45">
        <f>+SUM(C4:C27)</f>
        <v>110110.4982128233</v>
      </c>
      <c r="D28" s="45">
        <f>+SUM(D4:D27)</f>
        <v>-163.23623811472714</v>
      </c>
      <c r="E28" s="45">
        <f t="shared" ref="E28:F28" si="0">+SUM(E4:E27)</f>
        <v>-16403.576108818943</v>
      </c>
      <c r="F28" s="45">
        <f t="shared" si="0"/>
        <v>93543.685865889624</v>
      </c>
      <c r="G28" s="7">
        <f>+F28/C28-1</f>
        <v>-0.15045624727728579</v>
      </c>
    </row>
    <row r="30" spans="1:7" x14ac:dyDescent="0.35">
      <c r="C30" s="54" t="s">
        <v>41</v>
      </c>
      <c r="D30" s="7">
        <f>+D28/$C$28</f>
        <v>-1.4824766099888276E-3</v>
      </c>
      <c r="E30" s="7">
        <f t="shared" ref="E30" si="1">+E28/$C$28</f>
        <v>-0.14897377066729689</v>
      </c>
      <c r="F30" s="51"/>
      <c r="G30" s="51"/>
    </row>
    <row r="32" spans="1:7" x14ac:dyDescent="0.35">
      <c r="E32" s="45">
        <f>+'Ajuste DEsc Cta'!R1/1000000</f>
        <v>-16403.576108818936</v>
      </c>
    </row>
  </sheetData>
  <mergeCells count="1">
    <mergeCell ref="A28:B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1CF3-D016-4F28-B033-85268EBFA85B}">
  <sheetPr>
    <tabColor rgb="FFFFFF00"/>
  </sheetPr>
  <dimension ref="A1:U185"/>
  <sheetViews>
    <sheetView zoomScale="60" zoomScaleNormal="60" workbookViewId="0">
      <pane xSplit="1" ySplit="1" topLeftCell="B2" activePane="bottomRight" state="frozen"/>
      <selection pane="topRight" activeCell="B1" sqref="B1"/>
      <selection pane="bottomLeft" activeCell="A2" sqref="A2"/>
      <selection pane="bottomRight" activeCell="H28" sqref="H28"/>
    </sheetView>
  </sheetViews>
  <sheetFormatPr baseColWidth="10" defaultRowHeight="14.5" x14ac:dyDescent="0.35"/>
  <cols>
    <col min="2" max="2" width="15.54296875" customWidth="1"/>
    <col min="3" max="3" width="15.26953125" customWidth="1"/>
    <col min="4" max="4" width="12" customWidth="1"/>
    <col min="5" max="5" width="15.26953125" customWidth="1"/>
    <col min="6" max="6" width="12" customWidth="1"/>
    <col min="7" max="7" width="15.26953125" customWidth="1"/>
    <col min="8" max="8" width="14.54296875" customWidth="1"/>
    <col min="9" max="10" width="11.453125" customWidth="1"/>
    <col min="12" max="12" width="11.453125" customWidth="1"/>
    <col min="14" max="14" width="15.7265625" bestFit="1" customWidth="1"/>
    <col min="18" max="18" width="15.54296875" bestFit="1" customWidth="1"/>
    <col min="21" max="21" width="11.7265625" bestFit="1" customWidth="1"/>
  </cols>
  <sheetData>
    <row r="1" spans="1:21" x14ac:dyDescent="0.35">
      <c r="A1" s="1" t="s">
        <v>276</v>
      </c>
      <c r="B1" s="1" t="s">
        <v>277</v>
      </c>
      <c r="C1" s="24" t="s">
        <v>278</v>
      </c>
      <c r="D1" s="24" t="s">
        <v>279</v>
      </c>
      <c r="E1" s="24" t="s">
        <v>280</v>
      </c>
      <c r="F1" s="24" t="s">
        <v>281</v>
      </c>
      <c r="G1" s="24" t="s">
        <v>42</v>
      </c>
      <c r="H1" s="24" t="s">
        <v>0</v>
      </c>
      <c r="I1" s="24" t="s">
        <v>43</v>
      </c>
      <c r="J1" s="1" t="s">
        <v>1</v>
      </c>
      <c r="K1" s="1" t="s">
        <v>2</v>
      </c>
      <c r="L1" s="1" t="s">
        <v>3</v>
      </c>
      <c r="M1" s="47" t="s">
        <v>4</v>
      </c>
      <c r="N1" s="48" t="s">
        <v>282</v>
      </c>
      <c r="O1" s="49"/>
      <c r="P1" s="50"/>
      <c r="R1" s="55">
        <f>SUM(N2:N185)</f>
        <v>-16403576108.818937</v>
      </c>
      <c r="S1" s="1"/>
      <c r="T1" s="1"/>
      <c r="U1" s="1"/>
    </row>
    <row r="2" spans="1:21" x14ac:dyDescent="0.35">
      <c r="A2" s="2">
        <v>6</v>
      </c>
      <c r="B2" s="3" t="s">
        <v>283</v>
      </c>
      <c r="C2" s="12">
        <v>0</v>
      </c>
      <c r="D2" s="12">
        <v>0</v>
      </c>
      <c r="E2" s="12">
        <v>17218292866</v>
      </c>
      <c r="F2" s="12">
        <v>0</v>
      </c>
      <c r="G2" s="13">
        <v>17218292866</v>
      </c>
      <c r="H2" s="13">
        <v>16357378221</v>
      </c>
      <c r="I2" s="51">
        <v>0.94999999990126782</v>
      </c>
      <c r="J2" s="3" t="s">
        <v>5</v>
      </c>
      <c r="K2" s="3" t="s">
        <v>5</v>
      </c>
      <c r="L2" s="3" t="s">
        <v>284</v>
      </c>
      <c r="M2" s="53">
        <v>1</v>
      </c>
      <c r="N2" s="52">
        <v>-1805958649</v>
      </c>
      <c r="O2" s="49"/>
    </row>
    <row r="3" spans="1:21" x14ac:dyDescent="0.35">
      <c r="A3" s="2">
        <v>9</v>
      </c>
      <c r="B3" s="3" t="s">
        <v>285</v>
      </c>
      <c r="C3" s="12">
        <v>0</v>
      </c>
      <c r="D3" s="12">
        <v>0</v>
      </c>
      <c r="E3" s="12">
        <v>860969888</v>
      </c>
      <c r="F3" s="12">
        <v>0</v>
      </c>
      <c r="G3" s="13">
        <v>860969888</v>
      </c>
      <c r="H3" s="13">
        <v>817921394</v>
      </c>
      <c r="I3" s="51">
        <v>0.95000000046459232</v>
      </c>
      <c r="J3" s="3" t="s">
        <v>5</v>
      </c>
      <c r="K3" s="3" t="s">
        <v>286</v>
      </c>
      <c r="L3" s="3" t="s">
        <v>287</v>
      </c>
      <c r="M3" s="53">
        <v>1</v>
      </c>
      <c r="N3" s="52">
        <v>-66881592.999999881</v>
      </c>
      <c r="O3" s="49"/>
    </row>
    <row r="4" spans="1:21" x14ac:dyDescent="0.35">
      <c r="A4" s="2">
        <v>10</v>
      </c>
      <c r="B4" s="3" t="s">
        <v>289</v>
      </c>
      <c r="C4" s="12">
        <v>0</v>
      </c>
      <c r="D4" s="12">
        <v>0</v>
      </c>
      <c r="E4" s="12">
        <v>373390810.38699996</v>
      </c>
      <c r="F4" s="12">
        <v>0</v>
      </c>
      <c r="G4" s="13">
        <v>373390810.38699996</v>
      </c>
      <c r="H4" s="13">
        <v>347102991.66600996</v>
      </c>
      <c r="I4" s="51">
        <v>0.92959703884050049</v>
      </c>
      <c r="J4" s="3" t="s">
        <v>7</v>
      </c>
      <c r="K4" s="3" t="s">
        <v>290</v>
      </c>
      <c r="L4" s="3" t="s">
        <v>291</v>
      </c>
      <c r="M4" s="53">
        <v>1</v>
      </c>
      <c r="N4" s="52">
        <v>-347102991.66600996</v>
      </c>
      <c r="O4" s="49"/>
    </row>
    <row r="5" spans="1:21" x14ac:dyDescent="0.35">
      <c r="A5" s="2">
        <v>10</v>
      </c>
      <c r="B5" s="3" t="s">
        <v>292</v>
      </c>
      <c r="C5" s="12">
        <v>0</v>
      </c>
      <c r="D5" s="12">
        <v>0</v>
      </c>
      <c r="E5" s="12">
        <v>8409360.2600000016</v>
      </c>
      <c r="F5" s="12">
        <v>0</v>
      </c>
      <c r="G5" s="13">
        <v>8409360.2600000016</v>
      </c>
      <c r="H5" s="13">
        <v>7974485.6146666678</v>
      </c>
      <c r="I5" s="51">
        <v>0.94828683373194744</v>
      </c>
      <c r="J5" s="3" t="s">
        <v>7</v>
      </c>
      <c r="K5" s="3" t="s">
        <v>293</v>
      </c>
      <c r="L5" s="3" t="s">
        <v>294</v>
      </c>
      <c r="M5" s="53">
        <v>1</v>
      </c>
      <c r="N5" s="52">
        <v>-7974485.6146666678</v>
      </c>
      <c r="O5" s="49"/>
    </row>
    <row r="6" spans="1:21" x14ac:dyDescent="0.35">
      <c r="A6" s="2">
        <v>10</v>
      </c>
      <c r="B6" s="3" t="s">
        <v>295</v>
      </c>
      <c r="C6" s="12">
        <v>0</v>
      </c>
      <c r="D6" s="12">
        <v>0</v>
      </c>
      <c r="E6" s="12">
        <v>1190163</v>
      </c>
      <c r="F6" s="12">
        <v>0</v>
      </c>
      <c r="G6" s="13">
        <v>1190163</v>
      </c>
      <c r="H6" s="13">
        <v>1190163</v>
      </c>
      <c r="I6" s="51">
        <v>1</v>
      </c>
      <c r="J6" s="3" t="s">
        <v>7</v>
      </c>
      <c r="K6" s="3" t="s">
        <v>296</v>
      </c>
      <c r="L6" s="3" t="s">
        <v>297</v>
      </c>
      <c r="M6" s="53">
        <v>1</v>
      </c>
      <c r="N6" s="52">
        <v>-1190163</v>
      </c>
      <c r="O6" s="49"/>
    </row>
    <row r="7" spans="1:21" x14ac:dyDescent="0.35">
      <c r="A7" s="2">
        <v>10</v>
      </c>
      <c r="B7" s="3" t="s">
        <v>298</v>
      </c>
      <c r="C7" s="12">
        <v>0</v>
      </c>
      <c r="D7" s="12">
        <v>410334374.00000006</v>
      </c>
      <c r="E7" s="12">
        <v>0</v>
      </c>
      <c r="F7" s="12">
        <v>0</v>
      </c>
      <c r="G7" s="13">
        <v>410334374.00000006</v>
      </c>
      <c r="H7" s="13">
        <v>393920999.04000002</v>
      </c>
      <c r="I7" s="51">
        <v>0.96</v>
      </c>
      <c r="J7" s="3" t="s">
        <v>288</v>
      </c>
      <c r="K7" s="3" t="s">
        <v>299</v>
      </c>
      <c r="L7" s="3" t="s">
        <v>300</v>
      </c>
      <c r="M7" s="53">
        <v>1</v>
      </c>
      <c r="N7" s="52">
        <v>-393920999.04000002</v>
      </c>
      <c r="O7" s="49"/>
    </row>
    <row r="8" spans="1:21" x14ac:dyDescent="0.35">
      <c r="A8" s="2">
        <v>10</v>
      </c>
      <c r="B8" s="3" t="s">
        <v>301</v>
      </c>
      <c r="C8" s="12">
        <v>0</v>
      </c>
      <c r="D8" s="12">
        <v>0</v>
      </c>
      <c r="E8" s="12">
        <v>141287092.36800003</v>
      </c>
      <c r="F8" s="12">
        <v>0</v>
      </c>
      <c r="G8" s="13">
        <v>141287092.36800003</v>
      </c>
      <c r="H8" s="13">
        <v>104785445.27180001</v>
      </c>
      <c r="I8" s="51">
        <v>0.74164910265739714</v>
      </c>
      <c r="J8" s="3" t="s">
        <v>7</v>
      </c>
      <c r="K8" s="3" t="s">
        <v>302</v>
      </c>
      <c r="L8" s="3" t="s">
        <v>303</v>
      </c>
      <c r="M8" s="53">
        <v>1</v>
      </c>
      <c r="N8" s="52">
        <v>-104785445.27180001</v>
      </c>
      <c r="O8" s="49"/>
    </row>
    <row r="9" spans="1:21" x14ac:dyDescent="0.35">
      <c r="A9" s="2">
        <v>10</v>
      </c>
      <c r="B9" s="3" t="s">
        <v>304</v>
      </c>
      <c r="C9" s="12">
        <v>0</v>
      </c>
      <c r="D9" s="12">
        <v>0</v>
      </c>
      <c r="E9" s="12">
        <v>255502720.84399998</v>
      </c>
      <c r="F9" s="12">
        <v>0</v>
      </c>
      <c r="G9" s="13">
        <v>255502720.84399998</v>
      </c>
      <c r="H9" s="13">
        <v>170339925.21266666</v>
      </c>
      <c r="I9" s="51">
        <v>0.66668536698937775</v>
      </c>
      <c r="J9" s="3" t="s">
        <v>7</v>
      </c>
      <c r="K9" s="3" t="s">
        <v>305</v>
      </c>
      <c r="L9" s="3" t="s">
        <v>306</v>
      </c>
      <c r="M9" s="53">
        <v>1</v>
      </c>
      <c r="N9" s="52">
        <v>-170339925.21266666</v>
      </c>
      <c r="O9" s="49"/>
    </row>
    <row r="10" spans="1:21" x14ac:dyDescent="0.35">
      <c r="A10" s="2">
        <v>10</v>
      </c>
      <c r="B10" s="3" t="s">
        <v>307</v>
      </c>
      <c r="C10" s="12">
        <v>0</v>
      </c>
      <c r="D10" s="12">
        <v>0</v>
      </c>
      <c r="E10" s="12">
        <v>190916645.45900002</v>
      </c>
      <c r="F10" s="12">
        <v>0</v>
      </c>
      <c r="G10" s="13">
        <v>190916645.45900002</v>
      </c>
      <c r="H10" s="13">
        <v>124446923.60541669</v>
      </c>
      <c r="I10" s="51">
        <v>0.65183904371576695</v>
      </c>
      <c r="J10" s="3" t="s">
        <v>7</v>
      </c>
      <c r="K10" s="3" t="s">
        <v>308</v>
      </c>
      <c r="L10" s="3" t="s">
        <v>309</v>
      </c>
      <c r="M10" s="53">
        <v>1</v>
      </c>
      <c r="N10" s="52">
        <v>-124446923.60541669</v>
      </c>
      <c r="O10" s="49"/>
    </row>
    <row r="11" spans="1:21" x14ac:dyDescent="0.35">
      <c r="A11" s="2">
        <v>10</v>
      </c>
      <c r="B11" s="3" t="s">
        <v>310</v>
      </c>
      <c r="C11" s="12">
        <v>0</v>
      </c>
      <c r="D11" s="12">
        <v>0</v>
      </c>
      <c r="E11" s="12">
        <v>1746895.4439999997</v>
      </c>
      <c r="F11" s="12">
        <v>0</v>
      </c>
      <c r="G11" s="13">
        <v>1746895.4439999997</v>
      </c>
      <c r="H11" s="13">
        <v>285179.51466666668</v>
      </c>
      <c r="I11" s="51">
        <v>0.16324933220597873</v>
      </c>
      <c r="J11" s="3" t="s">
        <v>7</v>
      </c>
      <c r="K11" s="3" t="s">
        <v>311</v>
      </c>
      <c r="L11" s="3" t="s">
        <v>312</v>
      </c>
      <c r="M11" s="53">
        <v>1</v>
      </c>
      <c r="N11" s="52">
        <v>-285179.51466666668</v>
      </c>
      <c r="O11" s="49"/>
    </row>
    <row r="12" spans="1:21" x14ac:dyDescent="0.35">
      <c r="A12" s="2">
        <v>10</v>
      </c>
      <c r="B12" s="3" t="s">
        <v>313</v>
      </c>
      <c r="C12" s="12">
        <v>0</v>
      </c>
      <c r="D12" s="12">
        <v>0</v>
      </c>
      <c r="E12" s="12">
        <v>37367563.185000002</v>
      </c>
      <c r="F12" s="12">
        <v>0</v>
      </c>
      <c r="G12" s="13">
        <v>37367563.185000002</v>
      </c>
      <c r="H12" s="13">
        <v>17880555.013243336</v>
      </c>
      <c r="I12" s="51">
        <v>0.4785047107492657</v>
      </c>
      <c r="J12" s="3" t="s">
        <v>7</v>
      </c>
      <c r="K12" s="3" t="s">
        <v>314</v>
      </c>
      <c r="L12" s="3" t="s">
        <v>315</v>
      </c>
      <c r="M12" s="53">
        <v>1</v>
      </c>
      <c r="N12" s="52">
        <v>-17880555.013243336</v>
      </c>
      <c r="O12" s="49"/>
    </row>
    <row r="13" spans="1:21" x14ac:dyDescent="0.35">
      <c r="A13" s="2">
        <v>10</v>
      </c>
      <c r="B13" s="3" t="s">
        <v>316</v>
      </c>
      <c r="C13" s="12">
        <v>0</v>
      </c>
      <c r="D13" s="12">
        <v>0</v>
      </c>
      <c r="E13" s="12">
        <v>278730786.38199997</v>
      </c>
      <c r="F13" s="12">
        <v>0</v>
      </c>
      <c r="G13" s="13">
        <v>278730786.38199997</v>
      </c>
      <c r="H13" s="13">
        <v>278032099.56483996</v>
      </c>
      <c r="I13" s="51">
        <v>0.99749332742812824</v>
      </c>
      <c r="J13" s="3" t="s">
        <v>288</v>
      </c>
      <c r="K13" s="3" t="s">
        <v>317</v>
      </c>
      <c r="L13" s="3" t="s">
        <v>318</v>
      </c>
      <c r="M13" s="53">
        <v>1</v>
      </c>
      <c r="N13" s="52">
        <v>-278032099.56483996</v>
      </c>
      <c r="O13" s="49"/>
    </row>
    <row r="14" spans="1:21" x14ac:dyDescent="0.35">
      <c r="A14" s="2">
        <v>10</v>
      </c>
      <c r="B14" s="3" t="s">
        <v>319</v>
      </c>
      <c r="C14" s="12">
        <v>0</v>
      </c>
      <c r="D14" s="12">
        <v>0</v>
      </c>
      <c r="E14" s="12">
        <v>4837830.8479999993</v>
      </c>
      <c r="F14" s="12">
        <v>0</v>
      </c>
      <c r="G14" s="13">
        <v>4837830.8479999993</v>
      </c>
      <c r="H14" s="13">
        <v>2822592.4706733334</v>
      </c>
      <c r="I14" s="51">
        <v>0.58344174473157062</v>
      </c>
      <c r="J14" s="3" t="s">
        <v>7</v>
      </c>
      <c r="K14" s="3" t="s">
        <v>320</v>
      </c>
      <c r="L14" s="3" t="s">
        <v>321</v>
      </c>
      <c r="M14" s="53">
        <v>1</v>
      </c>
      <c r="N14" s="52">
        <v>-2822592.4706733334</v>
      </c>
      <c r="O14" s="49"/>
    </row>
    <row r="15" spans="1:21" x14ac:dyDescent="0.35">
      <c r="A15" s="2">
        <v>10</v>
      </c>
      <c r="B15" s="3" t="s">
        <v>322</v>
      </c>
      <c r="C15" s="12">
        <v>0</v>
      </c>
      <c r="D15" s="12">
        <v>0</v>
      </c>
      <c r="E15" s="12">
        <v>1174250.94</v>
      </c>
      <c r="F15" s="12">
        <v>0</v>
      </c>
      <c r="G15" s="13">
        <v>1174250.94</v>
      </c>
      <c r="H15" s="13">
        <v>110679.8</v>
      </c>
      <c r="I15" s="51">
        <v>9.4255662252226952E-2</v>
      </c>
      <c r="J15" s="3" t="s">
        <v>7</v>
      </c>
      <c r="K15" s="3" t="s">
        <v>323</v>
      </c>
      <c r="L15" s="3" t="s">
        <v>324</v>
      </c>
      <c r="M15" s="53">
        <v>1</v>
      </c>
      <c r="N15" s="52">
        <v>-110679.8</v>
      </c>
      <c r="O15" s="49"/>
    </row>
    <row r="16" spans="1:21" x14ac:dyDescent="0.35">
      <c r="A16" s="2">
        <v>10</v>
      </c>
      <c r="B16" s="3" t="s">
        <v>325</v>
      </c>
      <c r="C16" s="12">
        <v>0</v>
      </c>
      <c r="D16" s="12">
        <v>130232466.285</v>
      </c>
      <c r="E16" s="12">
        <v>0</v>
      </c>
      <c r="F16" s="12">
        <v>0</v>
      </c>
      <c r="G16" s="13">
        <v>130232466.285</v>
      </c>
      <c r="H16" s="13">
        <v>86821644.190000013</v>
      </c>
      <c r="I16" s="51">
        <v>0.66666666666666674</v>
      </c>
      <c r="J16" s="3" t="s">
        <v>7</v>
      </c>
      <c r="K16" s="3" t="s">
        <v>326</v>
      </c>
      <c r="L16" s="3" t="s">
        <v>327</v>
      </c>
      <c r="M16" s="53">
        <v>1</v>
      </c>
      <c r="N16" s="52">
        <v>-86821644.190000013</v>
      </c>
      <c r="O16" s="49"/>
    </row>
    <row r="17" spans="1:15" x14ac:dyDescent="0.35">
      <c r="A17" s="2">
        <v>10</v>
      </c>
      <c r="B17" s="3" t="s">
        <v>328</v>
      </c>
      <c r="C17" s="12">
        <v>0</v>
      </c>
      <c r="D17" s="12">
        <v>0</v>
      </c>
      <c r="E17" s="12">
        <v>1630808270.3210006</v>
      </c>
      <c r="F17" s="12">
        <v>0</v>
      </c>
      <c r="G17" s="13">
        <v>1630808270.3210006</v>
      </c>
      <c r="H17" s="13">
        <v>831712217.86371005</v>
      </c>
      <c r="I17" s="51">
        <v>0.5099999999999999</v>
      </c>
      <c r="J17" s="3" t="s">
        <v>7</v>
      </c>
      <c r="K17" s="3" t="s">
        <v>329</v>
      </c>
      <c r="L17" s="3" t="s">
        <v>330</v>
      </c>
      <c r="M17" s="53">
        <v>1</v>
      </c>
      <c r="N17" s="52">
        <v>-831712217.86371005</v>
      </c>
      <c r="O17" s="49"/>
    </row>
    <row r="18" spans="1:15" x14ac:dyDescent="0.35">
      <c r="A18" s="2">
        <v>10</v>
      </c>
      <c r="B18" s="3" t="s">
        <v>331</v>
      </c>
      <c r="C18" s="12">
        <v>0</v>
      </c>
      <c r="D18" s="12">
        <v>0</v>
      </c>
      <c r="E18" s="12">
        <v>2719612729.410996</v>
      </c>
      <c r="F18" s="12">
        <v>0</v>
      </c>
      <c r="G18" s="13">
        <v>2719612729.410996</v>
      </c>
      <c r="H18" s="13">
        <v>2208961665.5200377</v>
      </c>
      <c r="I18" s="51">
        <v>0.81223390434653786</v>
      </c>
      <c r="J18" s="3" t="s">
        <v>288</v>
      </c>
      <c r="K18" s="3" t="s">
        <v>332</v>
      </c>
      <c r="L18" s="3" t="s">
        <v>333</v>
      </c>
      <c r="M18" s="53">
        <v>1</v>
      </c>
      <c r="N18" s="52">
        <v>-2208961665.5200377</v>
      </c>
      <c r="O18" s="49"/>
    </row>
    <row r="19" spans="1:15" x14ac:dyDescent="0.35">
      <c r="A19" s="2">
        <v>10</v>
      </c>
      <c r="B19" s="3" t="s">
        <v>334</v>
      </c>
      <c r="C19" s="12">
        <v>0</v>
      </c>
      <c r="D19" s="12">
        <v>0</v>
      </c>
      <c r="E19" s="12">
        <v>4292484427.0129995</v>
      </c>
      <c r="F19" s="12">
        <v>0</v>
      </c>
      <c r="G19" s="13">
        <v>4292484427.0129995</v>
      </c>
      <c r="H19" s="13">
        <v>2656926884.5079331</v>
      </c>
      <c r="I19" s="51">
        <v>0.61897181683121494</v>
      </c>
      <c r="J19" s="3" t="s">
        <v>288</v>
      </c>
      <c r="K19" s="3" t="s">
        <v>335</v>
      </c>
      <c r="L19" s="3" t="s">
        <v>336</v>
      </c>
      <c r="M19" s="53">
        <v>1</v>
      </c>
      <c r="N19" s="52">
        <v>-2656926884.5079331</v>
      </c>
      <c r="O19" s="49"/>
    </row>
    <row r="20" spans="1:15" x14ac:dyDescent="0.35">
      <c r="A20" s="2">
        <v>10</v>
      </c>
      <c r="B20" s="3" t="s">
        <v>337</v>
      </c>
      <c r="C20" s="12">
        <v>0</v>
      </c>
      <c r="D20" s="12">
        <v>0</v>
      </c>
      <c r="E20" s="12">
        <v>140011242</v>
      </c>
      <c r="F20" s="12">
        <v>0</v>
      </c>
      <c r="G20" s="13">
        <v>140011242</v>
      </c>
      <c r="H20" s="13">
        <v>132434429.90000001</v>
      </c>
      <c r="I20" s="51">
        <v>0.94588425906542561</v>
      </c>
      <c r="J20" s="3" t="s">
        <v>288</v>
      </c>
      <c r="K20" s="3" t="s">
        <v>338</v>
      </c>
      <c r="L20" s="3" t="s">
        <v>339</v>
      </c>
      <c r="M20" s="53">
        <v>1</v>
      </c>
      <c r="N20" s="52">
        <v>-132434429.90000001</v>
      </c>
      <c r="O20" s="49"/>
    </row>
    <row r="21" spans="1:15" x14ac:dyDescent="0.35">
      <c r="A21" s="2">
        <v>10</v>
      </c>
      <c r="B21" s="3" t="s">
        <v>340</v>
      </c>
      <c r="C21" s="12">
        <v>0</v>
      </c>
      <c r="D21" s="12">
        <v>0</v>
      </c>
      <c r="E21" s="12">
        <v>6000068.3699999982</v>
      </c>
      <c r="F21" s="12">
        <v>0</v>
      </c>
      <c r="G21" s="13">
        <v>6000068.3699999982</v>
      </c>
      <c r="H21" s="13">
        <v>6000068.3699999982</v>
      </c>
      <c r="I21" s="51">
        <v>1</v>
      </c>
      <c r="J21" s="3" t="s">
        <v>7</v>
      </c>
      <c r="K21" s="3" t="s">
        <v>341</v>
      </c>
      <c r="L21" s="3" t="s">
        <v>342</v>
      </c>
      <c r="M21" s="53">
        <v>1</v>
      </c>
      <c r="N21" s="52">
        <v>-6000068.3699999982</v>
      </c>
      <c r="O21" s="49"/>
    </row>
    <row r="22" spans="1:15" x14ac:dyDescent="0.35">
      <c r="A22" s="2">
        <v>10</v>
      </c>
      <c r="B22" s="3" t="s">
        <v>343</v>
      </c>
      <c r="C22" s="12">
        <v>0</v>
      </c>
      <c r="D22" s="12">
        <v>0</v>
      </c>
      <c r="E22" s="12">
        <v>59904585.576000012</v>
      </c>
      <c r="F22" s="12">
        <v>0</v>
      </c>
      <c r="G22" s="13">
        <v>59904585.576000012</v>
      </c>
      <c r="H22" s="13">
        <v>55962243.867200002</v>
      </c>
      <c r="I22" s="51">
        <v>0.93418965057694248</v>
      </c>
      <c r="J22" s="3" t="s">
        <v>7</v>
      </c>
      <c r="K22" s="3" t="s">
        <v>344</v>
      </c>
      <c r="L22" s="3" t="s">
        <v>345</v>
      </c>
      <c r="M22" s="53">
        <v>1</v>
      </c>
      <c r="N22" s="52">
        <v>-55962243.867200002</v>
      </c>
      <c r="O22" s="49"/>
    </row>
    <row r="23" spans="1:15" x14ac:dyDescent="0.35">
      <c r="A23" s="2">
        <v>10</v>
      </c>
      <c r="B23" s="3" t="s">
        <v>346</v>
      </c>
      <c r="C23" s="12">
        <v>0</v>
      </c>
      <c r="D23" s="12">
        <v>0</v>
      </c>
      <c r="E23" s="12">
        <v>604237955.00000024</v>
      </c>
      <c r="F23" s="12">
        <v>0</v>
      </c>
      <c r="G23" s="13">
        <v>604237955.00000024</v>
      </c>
      <c r="H23" s="13">
        <v>472851601.30000007</v>
      </c>
      <c r="I23" s="51">
        <v>0.78255858869375372</v>
      </c>
      <c r="J23" s="3" t="s">
        <v>7</v>
      </c>
      <c r="K23" s="3" t="s">
        <v>347</v>
      </c>
      <c r="L23" s="3" t="s">
        <v>348</v>
      </c>
      <c r="M23" s="53">
        <v>1</v>
      </c>
      <c r="N23" s="52">
        <v>-472851601.30000007</v>
      </c>
      <c r="O23" s="49"/>
    </row>
    <row r="24" spans="1:15" x14ac:dyDescent="0.35">
      <c r="A24" s="2">
        <v>12</v>
      </c>
      <c r="B24" s="3" t="s">
        <v>349</v>
      </c>
      <c r="C24" s="12">
        <v>0</v>
      </c>
      <c r="D24" s="12">
        <v>0</v>
      </c>
      <c r="E24" s="12">
        <v>2418435.9190000002</v>
      </c>
      <c r="F24" s="12">
        <v>0</v>
      </c>
      <c r="G24" s="13">
        <v>2418435.9190000002</v>
      </c>
      <c r="H24" s="13">
        <v>709159.84671472351</v>
      </c>
      <c r="I24" s="51">
        <v>0.2932307782659605</v>
      </c>
      <c r="J24" s="3" t="s">
        <v>350</v>
      </c>
      <c r="K24" s="3" t="s">
        <v>351</v>
      </c>
      <c r="L24" s="3" t="s">
        <v>352</v>
      </c>
      <c r="M24" s="53">
        <v>1</v>
      </c>
      <c r="N24" s="52">
        <v>-709159.84671472351</v>
      </c>
      <c r="O24" s="49"/>
    </row>
    <row r="25" spans="1:15" x14ac:dyDescent="0.35">
      <c r="A25" s="2">
        <v>13</v>
      </c>
      <c r="B25" s="3" t="s">
        <v>354</v>
      </c>
      <c r="C25" s="12">
        <v>0</v>
      </c>
      <c r="D25" s="12">
        <v>0</v>
      </c>
      <c r="E25" s="12">
        <v>135889</v>
      </c>
      <c r="F25" s="12">
        <v>0</v>
      </c>
      <c r="G25" s="13">
        <v>135889</v>
      </c>
      <c r="H25" s="13">
        <v>135889</v>
      </c>
      <c r="I25" s="51">
        <v>1</v>
      </c>
      <c r="J25" s="3" t="s">
        <v>353</v>
      </c>
      <c r="K25" s="3" t="s">
        <v>355</v>
      </c>
      <c r="L25" s="3" t="s">
        <v>355</v>
      </c>
      <c r="M25" s="53">
        <v>1</v>
      </c>
      <c r="N25" s="52">
        <v>-135889</v>
      </c>
      <c r="O25" s="49"/>
    </row>
    <row r="26" spans="1:15" x14ac:dyDescent="0.35">
      <c r="A26" s="2">
        <v>13</v>
      </c>
      <c r="B26" s="3" t="s">
        <v>356</v>
      </c>
      <c r="C26" s="12">
        <v>0</v>
      </c>
      <c r="D26" s="12">
        <v>0</v>
      </c>
      <c r="E26" s="12">
        <v>59137290</v>
      </c>
      <c r="F26" s="12">
        <v>0</v>
      </c>
      <c r="G26" s="13">
        <v>59137290</v>
      </c>
      <c r="H26" s="13">
        <v>59137290</v>
      </c>
      <c r="I26" s="51">
        <v>1</v>
      </c>
      <c r="J26" s="3" t="s">
        <v>353</v>
      </c>
      <c r="K26" s="3" t="s">
        <v>357</v>
      </c>
      <c r="L26" s="3" t="s">
        <v>357</v>
      </c>
      <c r="M26" s="53">
        <v>1</v>
      </c>
      <c r="N26" s="52">
        <v>-59137290</v>
      </c>
      <c r="O26" s="49"/>
    </row>
    <row r="27" spans="1:15" x14ac:dyDescent="0.35">
      <c r="A27" s="2">
        <v>14</v>
      </c>
      <c r="B27" s="3" t="s">
        <v>358</v>
      </c>
      <c r="C27" s="12">
        <v>0</v>
      </c>
      <c r="D27" s="12">
        <v>0</v>
      </c>
      <c r="E27" s="12">
        <v>2453376</v>
      </c>
      <c r="F27" s="12">
        <v>0</v>
      </c>
      <c r="G27" s="13">
        <v>2453376</v>
      </c>
      <c r="H27" s="13">
        <v>2385172.1472</v>
      </c>
      <c r="I27" s="51">
        <v>0.97219999999999995</v>
      </c>
      <c r="J27" s="3" t="s">
        <v>105</v>
      </c>
      <c r="K27" s="3" t="s">
        <v>359</v>
      </c>
      <c r="L27" s="3" t="s">
        <v>360</v>
      </c>
      <c r="M27" s="53">
        <v>1</v>
      </c>
      <c r="N27" s="52">
        <v>-2385172.1472</v>
      </c>
      <c r="O27" s="49"/>
    </row>
    <row r="28" spans="1:15" x14ac:dyDescent="0.35">
      <c r="A28" s="2">
        <v>14</v>
      </c>
      <c r="B28" s="3" t="s">
        <v>361</v>
      </c>
      <c r="C28" s="12">
        <v>0</v>
      </c>
      <c r="D28" s="12">
        <v>0</v>
      </c>
      <c r="E28" s="12">
        <v>25020219</v>
      </c>
      <c r="F28" s="12">
        <v>0</v>
      </c>
      <c r="G28" s="13">
        <v>25020219</v>
      </c>
      <c r="H28" s="13">
        <v>24324656.911800001</v>
      </c>
      <c r="I28" s="51">
        <v>0.97220000000000006</v>
      </c>
      <c r="J28" s="3" t="s">
        <v>105</v>
      </c>
      <c r="K28" s="3" t="s">
        <v>362</v>
      </c>
      <c r="L28" s="3" t="s">
        <v>363</v>
      </c>
      <c r="M28" s="53">
        <v>1</v>
      </c>
      <c r="N28" s="52">
        <v>-24324656.911800001</v>
      </c>
      <c r="O28" s="49"/>
    </row>
    <row r="29" spans="1:15" x14ac:dyDescent="0.35">
      <c r="A29" s="2">
        <v>14</v>
      </c>
      <c r="B29" s="3" t="s">
        <v>364</v>
      </c>
      <c r="C29" s="12">
        <v>0</v>
      </c>
      <c r="D29" s="12">
        <v>0</v>
      </c>
      <c r="E29" s="12">
        <v>1443692</v>
      </c>
      <c r="F29" s="12">
        <v>0</v>
      </c>
      <c r="G29" s="13">
        <v>1443692</v>
      </c>
      <c r="H29" s="13">
        <v>1403557.3624</v>
      </c>
      <c r="I29" s="51">
        <v>0.97219999999999995</v>
      </c>
      <c r="J29" s="3" t="s">
        <v>105</v>
      </c>
      <c r="K29" s="3" t="s">
        <v>365</v>
      </c>
      <c r="L29" s="3" t="s">
        <v>366</v>
      </c>
      <c r="M29" s="53">
        <v>1</v>
      </c>
      <c r="N29" s="52">
        <v>-1403557.3624</v>
      </c>
      <c r="O29" s="49"/>
    </row>
    <row r="30" spans="1:15" x14ac:dyDescent="0.35">
      <c r="A30" s="2">
        <v>18</v>
      </c>
      <c r="B30" s="3" t="s">
        <v>374</v>
      </c>
      <c r="C30" s="12">
        <v>92652</v>
      </c>
      <c r="D30" s="12">
        <v>0</v>
      </c>
      <c r="E30" s="12">
        <v>305677079</v>
      </c>
      <c r="F30" s="12">
        <v>0</v>
      </c>
      <c r="G30" s="13">
        <v>305769731</v>
      </c>
      <c r="H30" s="13">
        <v>229917787</v>
      </c>
      <c r="I30" s="51">
        <v>0.75193115501677965</v>
      </c>
      <c r="J30" s="3" t="s">
        <v>5</v>
      </c>
      <c r="K30" s="3" t="s">
        <v>375</v>
      </c>
      <c r="L30" s="3" t="s">
        <v>376</v>
      </c>
      <c r="M30" s="53">
        <v>1</v>
      </c>
      <c r="N30" s="52">
        <v>-229917787</v>
      </c>
      <c r="O30" s="49"/>
    </row>
    <row r="31" spans="1:15" x14ac:dyDescent="0.35">
      <c r="A31" s="2">
        <v>18</v>
      </c>
      <c r="B31" s="3" t="s">
        <v>385</v>
      </c>
      <c r="C31" s="12">
        <v>435009313</v>
      </c>
      <c r="D31" s="12">
        <v>0</v>
      </c>
      <c r="E31" s="12">
        <v>0</v>
      </c>
      <c r="F31" s="12">
        <v>0</v>
      </c>
      <c r="G31" s="13">
        <v>435009313</v>
      </c>
      <c r="H31" s="13">
        <v>324787145</v>
      </c>
      <c r="I31" s="51">
        <v>0.74662113038485689</v>
      </c>
      <c r="J31" s="3" t="s">
        <v>5</v>
      </c>
      <c r="K31" s="3" t="s">
        <v>386</v>
      </c>
      <c r="L31" s="3" t="s">
        <v>387</v>
      </c>
      <c r="M31" s="53">
        <v>1</v>
      </c>
      <c r="N31" s="52">
        <v>-324787145</v>
      </c>
      <c r="O31" s="49"/>
    </row>
    <row r="32" spans="1:15" x14ac:dyDescent="0.35">
      <c r="A32" s="2">
        <v>18</v>
      </c>
      <c r="B32" s="3" t="s">
        <v>388</v>
      </c>
      <c r="C32" s="12">
        <v>78280401</v>
      </c>
      <c r="D32" s="12">
        <v>0</v>
      </c>
      <c r="E32" s="12">
        <v>0</v>
      </c>
      <c r="F32" s="12">
        <v>0</v>
      </c>
      <c r="G32" s="13">
        <v>78280401</v>
      </c>
      <c r="H32" s="13">
        <v>58861474</v>
      </c>
      <c r="I32" s="51">
        <v>0.7519311762340104</v>
      </c>
      <c r="J32" s="3" t="s">
        <v>5</v>
      </c>
      <c r="K32" s="3" t="s">
        <v>389</v>
      </c>
      <c r="L32" s="3" t="s">
        <v>390</v>
      </c>
      <c r="M32" s="53">
        <v>1</v>
      </c>
      <c r="N32" s="52">
        <v>-58861474</v>
      </c>
      <c r="O32" s="49"/>
    </row>
    <row r="33" spans="1:15" x14ac:dyDescent="0.35">
      <c r="A33" s="2">
        <v>18</v>
      </c>
      <c r="B33" s="3" t="s">
        <v>391</v>
      </c>
      <c r="C33" s="12">
        <v>2607390000</v>
      </c>
      <c r="D33" s="12">
        <v>0</v>
      </c>
      <c r="E33" s="12">
        <v>0</v>
      </c>
      <c r="F33" s="12">
        <v>0</v>
      </c>
      <c r="G33" s="13">
        <v>2607390000</v>
      </c>
      <c r="H33" s="13">
        <v>2097357399</v>
      </c>
      <c r="I33" s="51">
        <v>0.80438959994477233</v>
      </c>
      <c r="J33" s="3" t="s">
        <v>6</v>
      </c>
      <c r="K33" s="3" t="s">
        <v>392</v>
      </c>
      <c r="L33" s="3" t="s">
        <v>393</v>
      </c>
      <c r="M33" s="53">
        <v>1</v>
      </c>
      <c r="N33" s="52">
        <v>-2097357399</v>
      </c>
      <c r="O33" s="49"/>
    </row>
    <row r="34" spans="1:15" x14ac:dyDescent="0.35">
      <c r="A34" s="2">
        <v>22</v>
      </c>
      <c r="B34" s="3" t="s">
        <v>395</v>
      </c>
      <c r="C34" s="12">
        <v>0</v>
      </c>
      <c r="D34" s="12">
        <v>0</v>
      </c>
      <c r="E34" s="12">
        <v>3759108</v>
      </c>
      <c r="F34" s="12">
        <v>0</v>
      </c>
      <c r="G34" s="13">
        <v>3759108</v>
      </c>
      <c r="H34" s="13">
        <v>3750462</v>
      </c>
      <c r="I34" s="51">
        <v>0.99769998627333933</v>
      </c>
      <c r="J34" s="3" t="s">
        <v>394</v>
      </c>
      <c r="K34" s="3" t="s">
        <v>396</v>
      </c>
      <c r="L34" s="3" t="s">
        <v>397</v>
      </c>
      <c r="M34" s="53">
        <v>1</v>
      </c>
      <c r="N34" s="52">
        <v>-3750462</v>
      </c>
      <c r="O34" s="49"/>
    </row>
    <row r="35" spans="1:15" x14ac:dyDescent="0.35">
      <c r="A35" s="2">
        <v>22</v>
      </c>
      <c r="B35" s="3" t="s">
        <v>400</v>
      </c>
      <c r="C35" s="12">
        <v>0</v>
      </c>
      <c r="D35" s="12">
        <v>0</v>
      </c>
      <c r="E35" s="12">
        <v>3847419</v>
      </c>
      <c r="F35" s="12">
        <v>0</v>
      </c>
      <c r="G35" s="13">
        <v>3847419</v>
      </c>
      <c r="H35" s="13">
        <v>3838571</v>
      </c>
      <c r="I35" s="51">
        <v>0.99770027647105763</v>
      </c>
      <c r="J35" s="3" t="s">
        <v>10</v>
      </c>
      <c r="K35" s="3" t="s">
        <v>401</v>
      </c>
      <c r="L35" s="3" t="s">
        <v>402</v>
      </c>
      <c r="M35" s="53">
        <v>1</v>
      </c>
      <c r="N35" s="52">
        <v>-3838571</v>
      </c>
      <c r="O35" s="49"/>
    </row>
    <row r="36" spans="1:15" x14ac:dyDescent="0.35">
      <c r="A36" s="2">
        <v>22</v>
      </c>
      <c r="B36" s="3" t="s">
        <v>409</v>
      </c>
      <c r="C36" s="12">
        <v>0</v>
      </c>
      <c r="D36" s="12">
        <v>0</v>
      </c>
      <c r="E36" s="12">
        <v>1813208</v>
      </c>
      <c r="F36" s="12">
        <v>0</v>
      </c>
      <c r="G36" s="13">
        <v>1813208</v>
      </c>
      <c r="H36" s="13">
        <v>1123973.7008161282</v>
      </c>
      <c r="I36" s="51">
        <v>0.61988128268578568</v>
      </c>
      <c r="J36" s="3" t="s">
        <v>10</v>
      </c>
      <c r="K36" s="3" t="s">
        <v>410</v>
      </c>
      <c r="L36" s="3" t="s">
        <v>411</v>
      </c>
      <c r="M36" s="53">
        <v>1</v>
      </c>
      <c r="N36" s="52">
        <v>-1123973.7008161282</v>
      </c>
      <c r="O36" s="49"/>
    </row>
    <row r="37" spans="1:15" x14ac:dyDescent="0.35">
      <c r="A37" s="2">
        <v>22</v>
      </c>
      <c r="B37" s="3" t="s">
        <v>412</v>
      </c>
      <c r="C37" s="12">
        <v>0</v>
      </c>
      <c r="D37" s="12">
        <v>0</v>
      </c>
      <c r="E37" s="12">
        <v>19692</v>
      </c>
      <c r="F37" s="12">
        <v>0</v>
      </c>
      <c r="G37" s="13">
        <v>19692</v>
      </c>
      <c r="H37" s="13">
        <v>10961</v>
      </c>
      <c r="I37" s="51">
        <v>0.55662197846841355</v>
      </c>
      <c r="J37" s="3" t="s">
        <v>10</v>
      </c>
      <c r="K37" s="3" t="s">
        <v>413</v>
      </c>
      <c r="L37" s="3" t="s">
        <v>414</v>
      </c>
      <c r="M37" s="53">
        <v>1</v>
      </c>
      <c r="N37" s="52">
        <v>-10961</v>
      </c>
      <c r="O37" s="49"/>
    </row>
    <row r="38" spans="1:15" x14ac:dyDescent="0.35">
      <c r="A38" s="2">
        <v>22</v>
      </c>
      <c r="B38" s="3" t="s">
        <v>415</v>
      </c>
      <c r="C38" s="12">
        <v>0</v>
      </c>
      <c r="D38" s="12">
        <v>0</v>
      </c>
      <c r="E38" s="12">
        <v>26792405</v>
      </c>
      <c r="F38" s="12">
        <v>0</v>
      </c>
      <c r="G38" s="13">
        <v>26792405</v>
      </c>
      <c r="H38" s="13">
        <v>20467015.564919084</v>
      </c>
      <c r="I38" s="51">
        <v>0.76391109961644299</v>
      </c>
      <c r="J38" s="3" t="s">
        <v>10</v>
      </c>
      <c r="K38" s="3" t="s">
        <v>416</v>
      </c>
      <c r="L38" s="3" t="s">
        <v>417</v>
      </c>
      <c r="M38" s="53">
        <v>1</v>
      </c>
      <c r="N38" s="52">
        <v>-20467015.564919084</v>
      </c>
      <c r="O38" s="49"/>
    </row>
    <row r="39" spans="1:15" x14ac:dyDescent="0.35">
      <c r="A39" s="2">
        <v>22</v>
      </c>
      <c r="B39" s="3" t="s">
        <v>419</v>
      </c>
      <c r="C39" s="12">
        <v>0</v>
      </c>
      <c r="D39" s="12">
        <v>0</v>
      </c>
      <c r="E39" s="12">
        <v>2922264</v>
      </c>
      <c r="F39" s="12">
        <v>0</v>
      </c>
      <c r="G39" s="13">
        <v>2922264</v>
      </c>
      <c r="H39" s="13">
        <v>2526027</v>
      </c>
      <c r="I39" s="51">
        <v>0.86440752786195907</v>
      </c>
      <c r="J39" s="3" t="s">
        <v>418</v>
      </c>
      <c r="K39" s="3" t="s">
        <v>420</v>
      </c>
      <c r="L39" s="3" t="s">
        <v>421</v>
      </c>
      <c r="M39" s="53">
        <v>1</v>
      </c>
      <c r="N39" s="52">
        <v>-2526027</v>
      </c>
      <c r="O39" s="49"/>
    </row>
    <row r="40" spans="1:15" x14ac:dyDescent="0.35">
      <c r="A40" s="2">
        <v>22</v>
      </c>
      <c r="B40" s="3" t="s">
        <v>422</v>
      </c>
      <c r="C40" s="12">
        <v>0</v>
      </c>
      <c r="D40" s="12">
        <v>0</v>
      </c>
      <c r="E40" s="12">
        <v>523322466</v>
      </c>
      <c r="F40" s="12">
        <v>0</v>
      </c>
      <c r="G40" s="13">
        <v>523322466</v>
      </c>
      <c r="H40" s="13">
        <v>494759798</v>
      </c>
      <c r="I40" s="51">
        <v>0.9454205201272593</v>
      </c>
      <c r="J40" s="3" t="s">
        <v>418</v>
      </c>
      <c r="K40" s="3" t="s">
        <v>423</v>
      </c>
      <c r="L40" s="3" t="s">
        <v>424</v>
      </c>
      <c r="M40" s="53">
        <v>1</v>
      </c>
      <c r="N40" s="52">
        <v>-494759798</v>
      </c>
      <c r="O40" s="49"/>
    </row>
    <row r="41" spans="1:15" x14ac:dyDescent="0.35">
      <c r="A41" s="2">
        <v>22</v>
      </c>
      <c r="B41" s="3" t="s">
        <v>425</v>
      </c>
      <c r="C41" s="12">
        <v>0</v>
      </c>
      <c r="D41" s="12">
        <v>0</v>
      </c>
      <c r="E41" s="12">
        <v>-9539400</v>
      </c>
      <c r="F41" s="12">
        <v>0</v>
      </c>
      <c r="G41" s="13">
        <v>-9539400</v>
      </c>
      <c r="H41" s="13">
        <v>-8089841.9035047339</v>
      </c>
      <c r="I41" s="51">
        <v>0.84804514995751656</v>
      </c>
      <c r="J41" s="3" t="s">
        <v>10</v>
      </c>
      <c r="K41" s="3" t="s">
        <v>426</v>
      </c>
      <c r="L41" s="3" t="s">
        <v>427</v>
      </c>
      <c r="M41" s="53">
        <v>1</v>
      </c>
      <c r="N41" s="52">
        <v>8089841.9035047339</v>
      </c>
      <c r="O41" s="49"/>
    </row>
    <row r="42" spans="1:15" x14ac:dyDescent="0.35">
      <c r="A42" s="2">
        <v>22</v>
      </c>
      <c r="B42" s="3" t="s">
        <v>428</v>
      </c>
      <c r="C42" s="12">
        <v>0</v>
      </c>
      <c r="D42" s="12">
        <v>0</v>
      </c>
      <c r="E42" s="12">
        <v>679475358</v>
      </c>
      <c r="F42" s="12">
        <v>0</v>
      </c>
      <c r="G42" s="13">
        <v>679475358</v>
      </c>
      <c r="H42" s="13">
        <v>629210997.60844684</v>
      </c>
      <c r="I42" s="51">
        <v>0.92602474865386775</v>
      </c>
      <c r="J42" s="3" t="s">
        <v>10</v>
      </c>
      <c r="K42" s="3" t="s">
        <v>429</v>
      </c>
      <c r="L42" s="3" t="s">
        <v>430</v>
      </c>
      <c r="M42" s="53">
        <v>1</v>
      </c>
      <c r="N42" s="52">
        <v>-629210997.60844684</v>
      </c>
      <c r="O42" s="49"/>
    </row>
    <row r="43" spans="1:15" x14ac:dyDescent="0.35">
      <c r="A43" s="2">
        <v>22</v>
      </c>
      <c r="B43" s="3" t="s">
        <v>431</v>
      </c>
      <c r="C43" s="12">
        <v>0</v>
      </c>
      <c r="D43" s="12">
        <v>0</v>
      </c>
      <c r="E43" s="12">
        <v>2654779</v>
      </c>
      <c r="F43" s="12">
        <v>0</v>
      </c>
      <c r="G43" s="13">
        <v>2654779</v>
      </c>
      <c r="H43" s="13">
        <v>2251372.0734143155</v>
      </c>
      <c r="I43" s="51">
        <v>0.84804500616221368</v>
      </c>
      <c r="J43" s="3" t="s">
        <v>10</v>
      </c>
      <c r="K43" s="3" t="s">
        <v>432</v>
      </c>
      <c r="L43" s="3" t="s">
        <v>433</v>
      </c>
      <c r="M43" s="53">
        <v>1</v>
      </c>
      <c r="N43" s="52">
        <v>-2251372.0734143155</v>
      </c>
      <c r="O43" s="49"/>
    </row>
    <row r="44" spans="1:15" x14ac:dyDescent="0.35">
      <c r="A44" s="2">
        <v>22</v>
      </c>
      <c r="B44" s="3" t="s">
        <v>434</v>
      </c>
      <c r="C44" s="12">
        <v>0</v>
      </c>
      <c r="D44" s="12">
        <v>0</v>
      </c>
      <c r="E44" s="12">
        <v>17646353</v>
      </c>
      <c r="F44" s="12">
        <v>0</v>
      </c>
      <c r="G44" s="13">
        <v>17646353</v>
      </c>
      <c r="H44" s="13">
        <v>12600445</v>
      </c>
      <c r="I44" s="51">
        <v>0.71405377643754486</v>
      </c>
      <c r="J44" s="3" t="s">
        <v>10</v>
      </c>
      <c r="K44" s="3" t="s">
        <v>435</v>
      </c>
      <c r="L44" s="3" t="s">
        <v>436</v>
      </c>
      <c r="M44" s="53">
        <v>1</v>
      </c>
      <c r="N44" s="52">
        <v>-12600445</v>
      </c>
      <c r="O44" s="49"/>
    </row>
    <row r="45" spans="1:15" x14ac:dyDescent="0.35">
      <c r="A45" s="2">
        <v>23</v>
      </c>
      <c r="B45" s="3" t="s">
        <v>437</v>
      </c>
      <c r="C45" s="12">
        <v>0</v>
      </c>
      <c r="D45" s="12">
        <v>0</v>
      </c>
      <c r="E45" s="12">
        <v>3474998</v>
      </c>
      <c r="F45" s="12">
        <v>0</v>
      </c>
      <c r="G45" s="13">
        <v>3474998</v>
      </c>
      <c r="H45" s="13">
        <v>3462487</v>
      </c>
      <c r="I45" s="51">
        <v>0.99639971015810658</v>
      </c>
      <c r="J45" s="3" t="s">
        <v>394</v>
      </c>
      <c r="K45" s="3" t="s">
        <v>396</v>
      </c>
      <c r="L45" s="3" t="s">
        <v>397</v>
      </c>
      <c r="M45" s="53">
        <v>1</v>
      </c>
      <c r="N45" s="52">
        <v>-3462487</v>
      </c>
      <c r="O45" s="49"/>
    </row>
    <row r="46" spans="1:15" x14ac:dyDescent="0.35">
      <c r="A46" s="2">
        <v>23</v>
      </c>
      <c r="B46" s="3" t="s">
        <v>438</v>
      </c>
      <c r="C46" s="12">
        <v>0</v>
      </c>
      <c r="D46" s="12">
        <v>0</v>
      </c>
      <c r="E46" s="12">
        <v>59564</v>
      </c>
      <c r="F46" s="12">
        <v>0</v>
      </c>
      <c r="G46" s="13">
        <v>59564</v>
      </c>
      <c r="H46" s="13">
        <v>59350</v>
      </c>
      <c r="I46" s="51">
        <v>0.99640722584111208</v>
      </c>
      <c r="J46" s="3" t="s">
        <v>10</v>
      </c>
      <c r="K46" s="3" t="s">
        <v>398</v>
      </c>
      <c r="L46" s="3" t="s">
        <v>399</v>
      </c>
      <c r="M46" s="53">
        <v>1</v>
      </c>
      <c r="N46" s="52">
        <v>-59350</v>
      </c>
      <c r="O46" s="49"/>
    </row>
    <row r="47" spans="1:15" x14ac:dyDescent="0.35">
      <c r="A47" s="2">
        <v>23</v>
      </c>
      <c r="B47" s="3" t="s">
        <v>439</v>
      </c>
      <c r="C47" s="12">
        <v>0</v>
      </c>
      <c r="D47" s="12">
        <v>0</v>
      </c>
      <c r="E47" s="12">
        <v>1235320</v>
      </c>
      <c r="F47" s="12">
        <v>0</v>
      </c>
      <c r="G47" s="13">
        <v>1235320</v>
      </c>
      <c r="H47" s="13">
        <v>1230873</v>
      </c>
      <c r="I47" s="51">
        <v>0.996400123045041</v>
      </c>
      <c r="J47" s="3" t="s">
        <v>10</v>
      </c>
      <c r="K47" s="3" t="s">
        <v>401</v>
      </c>
      <c r="L47" s="3" t="s">
        <v>402</v>
      </c>
      <c r="M47" s="53">
        <v>1</v>
      </c>
      <c r="N47" s="52">
        <v>-1230873</v>
      </c>
      <c r="O47" s="49"/>
    </row>
    <row r="48" spans="1:15" x14ac:dyDescent="0.35">
      <c r="A48" s="2">
        <v>23</v>
      </c>
      <c r="B48" s="3" t="s">
        <v>440</v>
      </c>
      <c r="C48" s="12">
        <v>0</v>
      </c>
      <c r="D48" s="12">
        <v>0</v>
      </c>
      <c r="E48" s="12">
        <v>56112962</v>
      </c>
      <c r="F48" s="12">
        <v>0</v>
      </c>
      <c r="G48" s="13">
        <v>56112962</v>
      </c>
      <c r="H48" s="13">
        <v>43120181.919734783</v>
      </c>
      <c r="I48" s="51">
        <v>0.76845314135680065</v>
      </c>
      <c r="J48" s="3" t="s">
        <v>10</v>
      </c>
      <c r="K48" s="3" t="s">
        <v>410</v>
      </c>
      <c r="L48" s="3" t="s">
        <v>411</v>
      </c>
      <c r="M48" s="53">
        <v>1</v>
      </c>
      <c r="N48" s="52">
        <v>-43120181.919734783</v>
      </c>
      <c r="O48" s="49"/>
    </row>
    <row r="49" spans="1:15" x14ac:dyDescent="0.35">
      <c r="A49" s="2">
        <v>23</v>
      </c>
      <c r="B49" s="3" t="s">
        <v>441</v>
      </c>
      <c r="C49" s="12">
        <v>0</v>
      </c>
      <c r="D49" s="12">
        <v>0</v>
      </c>
      <c r="E49" s="12">
        <v>1898613</v>
      </c>
      <c r="F49" s="12">
        <v>0</v>
      </c>
      <c r="G49" s="13">
        <v>1898613</v>
      </c>
      <c r="H49" s="13">
        <v>1715146</v>
      </c>
      <c r="I49" s="51">
        <v>0.90336787960474307</v>
      </c>
      <c r="J49" s="3" t="s">
        <v>10</v>
      </c>
      <c r="K49" s="3" t="s">
        <v>413</v>
      </c>
      <c r="L49" s="3" t="s">
        <v>414</v>
      </c>
      <c r="M49" s="53">
        <v>1</v>
      </c>
      <c r="N49" s="52">
        <v>-1715146</v>
      </c>
      <c r="O49" s="49"/>
    </row>
    <row r="50" spans="1:15" x14ac:dyDescent="0.35">
      <c r="A50" s="2">
        <v>23</v>
      </c>
      <c r="B50" s="3" t="s">
        <v>442</v>
      </c>
      <c r="C50" s="12">
        <v>0</v>
      </c>
      <c r="D50" s="12">
        <v>0</v>
      </c>
      <c r="E50" s="12">
        <v>66175319</v>
      </c>
      <c r="F50" s="12">
        <v>0</v>
      </c>
      <c r="G50" s="13">
        <v>66175319</v>
      </c>
      <c r="H50" s="13">
        <v>54430907.178334884</v>
      </c>
      <c r="I50" s="51">
        <v>0.82252579966157602</v>
      </c>
      <c r="J50" s="3" t="s">
        <v>10</v>
      </c>
      <c r="K50" s="3" t="s">
        <v>416</v>
      </c>
      <c r="L50" s="3" t="s">
        <v>417</v>
      </c>
      <c r="M50" s="53">
        <v>1</v>
      </c>
      <c r="N50" s="52">
        <v>-54430907.178334884</v>
      </c>
      <c r="O50" s="49"/>
    </row>
    <row r="51" spans="1:15" x14ac:dyDescent="0.35">
      <c r="A51" s="2">
        <v>23</v>
      </c>
      <c r="B51" s="3" t="s">
        <v>443</v>
      </c>
      <c r="C51" s="12">
        <v>0</v>
      </c>
      <c r="D51" s="12">
        <v>0</v>
      </c>
      <c r="E51" s="12">
        <v>5735142</v>
      </c>
      <c r="F51" s="12">
        <v>0</v>
      </c>
      <c r="G51" s="13">
        <v>5735142</v>
      </c>
      <c r="H51" s="13">
        <v>4951038</v>
      </c>
      <c r="I51" s="51">
        <v>0.86328080455549316</v>
      </c>
      <c r="J51" s="3" t="s">
        <v>418</v>
      </c>
      <c r="K51" s="3" t="s">
        <v>420</v>
      </c>
      <c r="L51" s="3" t="s">
        <v>421</v>
      </c>
      <c r="M51" s="53">
        <v>1</v>
      </c>
      <c r="N51" s="52">
        <v>-4951038</v>
      </c>
      <c r="O51" s="49"/>
    </row>
    <row r="52" spans="1:15" x14ac:dyDescent="0.35">
      <c r="A52" s="2">
        <v>23</v>
      </c>
      <c r="B52" s="3" t="s">
        <v>444</v>
      </c>
      <c r="C52" s="12">
        <v>0</v>
      </c>
      <c r="D52" s="12">
        <v>0</v>
      </c>
      <c r="E52" s="12">
        <v>516117162</v>
      </c>
      <c r="F52" s="12">
        <v>0</v>
      </c>
      <c r="G52" s="13">
        <v>516117162</v>
      </c>
      <c r="H52" s="13">
        <v>487311961</v>
      </c>
      <c r="I52" s="51">
        <v>0.94418863947794862</v>
      </c>
      <c r="J52" s="3" t="s">
        <v>418</v>
      </c>
      <c r="K52" s="3" t="s">
        <v>423</v>
      </c>
      <c r="L52" s="3" t="s">
        <v>424</v>
      </c>
      <c r="M52" s="53">
        <v>1</v>
      </c>
      <c r="N52" s="52">
        <v>-487311961</v>
      </c>
      <c r="O52" s="49"/>
    </row>
    <row r="53" spans="1:15" x14ac:dyDescent="0.35">
      <c r="A53" s="2">
        <v>23</v>
      </c>
      <c r="B53" s="3" t="s">
        <v>445</v>
      </c>
      <c r="C53" s="12">
        <v>0</v>
      </c>
      <c r="D53" s="12">
        <v>0</v>
      </c>
      <c r="E53" s="12">
        <v>657031565</v>
      </c>
      <c r="F53" s="12">
        <v>0</v>
      </c>
      <c r="G53" s="13">
        <v>657031565</v>
      </c>
      <c r="H53" s="13">
        <v>600199602.30340111</v>
      </c>
      <c r="I53" s="51">
        <v>0.91350192939878183</v>
      </c>
      <c r="J53" s="3" t="s">
        <v>10</v>
      </c>
      <c r="K53" s="3" t="s">
        <v>429</v>
      </c>
      <c r="L53" s="3" t="s">
        <v>430</v>
      </c>
      <c r="M53" s="53">
        <v>1</v>
      </c>
      <c r="N53" s="52">
        <v>-600199602.30340111</v>
      </c>
      <c r="O53" s="49"/>
    </row>
    <row r="54" spans="1:15" x14ac:dyDescent="0.35">
      <c r="A54" s="2">
        <v>23</v>
      </c>
      <c r="B54" s="3" t="s">
        <v>446</v>
      </c>
      <c r="C54" s="12">
        <v>0</v>
      </c>
      <c r="D54" s="12">
        <v>0</v>
      </c>
      <c r="E54" s="12">
        <v>40310345</v>
      </c>
      <c r="F54" s="12">
        <v>0</v>
      </c>
      <c r="G54" s="13">
        <v>40310345</v>
      </c>
      <c r="H54" s="13">
        <v>33990288.911849275</v>
      </c>
      <c r="I54" s="51">
        <v>0.84321503355650451</v>
      </c>
      <c r="J54" s="3" t="s">
        <v>10</v>
      </c>
      <c r="K54" s="3" t="s">
        <v>432</v>
      </c>
      <c r="L54" s="3" t="s">
        <v>433</v>
      </c>
      <c r="M54" s="53">
        <v>1</v>
      </c>
      <c r="N54" s="52">
        <v>-33990288.911849275</v>
      </c>
      <c r="O54" s="49"/>
    </row>
    <row r="55" spans="1:15" x14ac:dyDescent="0.35">
      <c r="A55" s="2">
        <v>23</v>
      </c>
      <c r="B55" s="3" t="s">
        <v>447</v>
      </c>
      <c r="C55" s="12">
        <v>0</v>
      </c>
      <c r="D55" s="12">
        <v>0</v>
      </c>
      <c r="E55" s="12">
        <v>67342164</v>
      </c>
      <c r="F55" s="12">
        <v>0</v>
      </c>
      <c r="G55" s="13">
        <v>67342164</v>
      </c>
      <c r="H55" s="13">
        <v>48023268</v>
      </c>
      <c r="I55" s="51">
        <v>0.71312332641998255</v>
      </c>
      <c r="J55" s="3" t="s">
        <v>10</v>
      </c>
      <c r="K55" s="3" t="s">
        <v>435</v>
      </c>
      <c r="L55" s="3" t="s">
        <v>436</v>
      </c>
      <c r="M55" s="53">
        <v>1</v>
      </c>
      <c r="N55" s="52">
        <v>-48023268</v>
      </c>
      <c r="O55" s="49"/>
    </row>
    <row r="56" spans="1:15" x14ac:dyDescent="0.35">
      <c r="A56" s="2">
        <v>23</v>
      </c>
      <c r="B56" s="3" t="s">
        <v>448</v>
      </c>
      <c r="C56" s="12">
        <v>0</v>
      </c>
      <c r="D56" s="12">
        <v>0</v>
      </c>
      <c r="E56" s="12">
        <v>308148365</v>
      </c>
      <c r="F56" s="12">
        <v>0</v>
      </c>
      <c r="G56" s="13">
        <v>308148365</v>
      </c>
      <c r="H56" s="13">
        <v>260983180.72134492</v>
      </c>
      <c r="I56" s="51">
        <v>0.84694001450030387</v>
      </c>
      <c r="J56" s="3" t="s">
        <v>10</v>
      </c>
      <c r="K56" s="3" t="s">
        <v>426</v>
      </c>
      <c r="L56" s="3" t="s">
        <v>427</v>
      </c>
      <c r="M56" s="53">
        <v>1</v>
      </c>
      <c r="N56" s="52">
        <v>-260983180.72134492</v>
      </c>
      <c r="O56" s="49"/>
    </row>
    <row r="57" spans="1:15" x14ac:dyDescent="0.35">
      <c r="A57" s="2">
        <v>24</v>
      </c>
      <c r="B57" s="3" t="s">
        <v>449</v>
      </c>
      <c r="C57" s="12">
        <v>0</v>
      </c>
      <c r="D57" s="12">
        <v>0</v>
      </c>
      <c r="E57" s="12">
        <v>3325675</v>
      </c>
      <c r="F57" s="12">
        <v>0</v>
      </c>
      <c r="G57" s="13">
        <v>3325675</v>
      </c>
      <c r="H57" s="13">
        <v>2284143.8533497672</v>
      </c>
      <c r="I57" s="51">
        <v>0.68682112754546587</v>
      </c>
      <c r="J57" s="3" t="s">
        <v>10</v>
      </c>
      <c r="K57" s="3" t="s">
        <v>410</v>
      </c>
      <c r="L57" s="3" t="s">
        <v>411</v>
      </c>
      <c r="M57" s="53">
        <v>1</v>
      </c>
      <c r="N57" s="52">
        <v>-2284143.8533497672</v>
      </c>
      <c r="O57" s="49"/>
    </row>
    <row r="58" spans="1:15" x14ac:dyDescent="0.35">
      <c r="A58" s="2">
        <v>24</v>
      </c>
      <c r="B58" s="3" t="s">
        <v>450</v>
      </c>
      <c r="C58" s="12">
        <v>0</v>
      </c>
      <c r="D58" s="12">
        <v>0</v>
      </c>
      <c r="E58" s="12">
        <v>15603781</v>
      </c>
      <c r="F58" s="12">
        <v>0</v>
      </c>
      <c r="G58" s="13">
        <v>15603781</v>
      </c>
      <c r="H58" s="13">
        <v>7237546.0038375286</v>
      </c>
      <c r="I58" s="51">
        <v>0.46383283665911029</v>
      </c>
      <c r="J58" s="3" t="s">
        <v>10</v>
      </c>
      <c r="K58" s="3" t="s">
        <v>416</v>
      </c>
      <c r="L58" s="3" t="s">
        <v>417</v>
      </c>
      <c r="M58" s="53">
        <v>1</v>
      </c>
      <c r="N58" s="52">
        <v>-7237546.0038375286</v>
      </c>
      <c r="O58" s="49"/>
    </row>
    <row r="59" spans="1:15" x14ac:dyDescent="0.35">
      <c r="A59" s="2">
        <v>24</v>
      </c>
      <c r="B59" s="3" t="s">
        <v>451</v>
      </c>
      <c r="C59" s="12">
        <v>0</v>
      </c>
      <c r="D59" s="12">
        <v>0</v>
      </c>
      <c r="E59" s="12">
        <v>321360</v>
      </c>
      <c r="F59" s="12">
        <v>0</v>
      </c>
      <c r="G59" s="13">
        <v>321360</v>
      </c>
      <c r="H59" s="13">
        <v>264783</v>
      </c>
      <c r="I59" s="51">
        <v>0.82394510828976852</v>
      </c>
      <c r="J59" s="3" t="s">
        <v>418</v>
      </c>
      <c r="K59" s="3" t="s">
        <v>420</v>
      </c>
      <c r="L59" s="3" t="s">
        <v>421</v>
      </c>
      <c r="M59" s="53">
        <v>1</v>
      </c>
      <c r="N59" s="52">
        <v>-264783</v>
      </c>
      <c r="O59" s="49"/>
    </row>
    <row r="60" spans="1:15" x14ac:dyDescent="0.35">
      <c r="A60" s="2">
        <v>24</v>
      </c>
      <c r="B60" s="3" t="s">
        <v>452</v>
      </c>
      <c r="C60" s="12">
        <v>0</v>
      </c>
      <c r="D60" s="12">
        <v>0</v>
      </c>
      <c r="E60" s="12">
        <v>126772504</v>
      </c>
      <c r="F60" s="12">
        <v>0</v>
      </c>
      <c r="G60" s="13">
        <v>126772504</v>
      </c>
      <c r="H60" s="13">
        <v>114243271</v>
      </c>
      <c r="I60" s="51">
        <v>0.90116758283799459</v>
      </c>
      <c r="J60" s="3" t="s">
        <v>418</v>
      </c>
      <c r="K60" s="3" t="s">
        <v>423</v>
      </c>
      <c r="L60" s="3" t="s">
        <v>424</v>
      </c>
      <c r="M60" s="53">
        <v>1</v>
      </c>
      <c r="N60" s="52">
        <v>-114243271</v>
      </c>
      <c r="O60" s="49"/>
    </row>
    <row r="61" spans="1:15" x14ac:dyDescent="0.35">
      <c r="A61" s="2">
        <v>24</v>
      </c>
      <c r="B61" s="3" t="s">
        <v>453</v>
      </c>
      <c r="C61" s="12">
        <v>0</v>
      </c>
      <c r="D61" s="12">
        <v>0</v>
      </c>
      <c r="E61" s="12">
        <v>77144061</v>
      </c>
      <c r="F61" s="12">
        <v>0</v>
      </c>
      <c r="G61" s="13">
        <v>77144061</v>
      </c>
      <c r="H61" s="13">
        <v>58663606.106602848</v>
      </c>
      <c r="I61" s="51">
        <v>0.7604422861093979</v>
      </c>
      <c r="J61" s="3" t="s">
        <v>10</v>
      </c>
      <c r="K61" s="3" t="s">
        <v>429</v>
      </c>
      <c r="L61" s="3" t="s">
        <v>430</v>
      </c>
      <c r="M61" s="53">
        <v>1</v>
      </c>
      <c r="N61" s="52">
        <v>-58663606.106602848</v>
      </c>
      <c r="O61" s="49"/>
    </row>
    <row r="62" spans="1:15" x14ac:dyDescent="0.35">
      <c r="A62" s="2">
        <v>24</v>
      </c>
      <c r="B62" s="3" t="s">
        <v>454</v>
      </c>
      <c r="C62" s="12">
        <v>0</v>
      </c>
      <c r="D62" s="12">
        <v>0</v>
      </c>
      <c r="E62" s="12">
        <v>4974265</v>
      </c>
      <c r="F62" s="12">
        <v>0</v>
      </c>
      <c r="G62" s="13">
        <v>4974265</v>
      </c>
      <c r="H62" s="13">
        <v>3385633</v>
      </c>
      <c r="I62" s="51">
        <v>0.68062980158877739</v>
      </c>
      <c r="J62" s="3" t="s">
        <v>10</v>
      </c>
      <c r="K62" s="3" t="s">
        <v>435</v>
      </c>
      <c r="L62" s="3" t="s">
        <v>436</v>
      </c>
      <c r="M62" s="53">
        <v>1</v>
      </c>
      <c r="N62" s="52">
        <v>-3385633</v>
      </c>
      <c r="O62" s="49"/>
    </row>
    <row r="63" spans="1:15" x14ac:dyDescent="0.35">
      <c r="A63" s="2">
        <v>24</v>
      </c>
      <c r="B63" s="3" t="s">
        <v>455</v>
      </c>
      <c r="C63" s="12">
        <v>0</v>
      </c>
      <c r="D63" s="12">
        <v>0</v>
      </c>
      <c r="E63" s="12">
        <v>-8105672</v>
      </c>
      <c r="F63" s="12">
        <v>0</v>
      </c>
      <c r="G63" s="13">
        <v>-8105672</v>
      </c>
      <c r="H63" s="13">
        <v>-6552220.7383135529</v>
      </c>
      <c r="I63" s="51">
        <v>0.80835009587281015</v>
      </c>
      <c r="J63" s="3" t="s">
        <v>10</v>
      </c>
      <c r="K63" s="3" t="s">
        <v>426</v>
      </c>
      <c r="L63" s="3" t="s">
        <v>427</v>
      </c>
      <c r="M63" s="53">
        <v>1</v>
      </c>
      <c r="N63" s="52">
        <v>6552220.7383135529</v>
      </c>
      <c r="O63" s="49"/>
    </row>
    <row r="64" spans="1:15" x14ac:dyDescent="0.35">
      <c r="A64" s="2">
        <v>24</v>
      </c>
      <c r="B64" s="3" t="s">
        <v>456</v>
      </c>
      <c r="C64" s="12">
        <v>0</v>
      </c>
      <c r="D64" s="12">
        <v>0</v>
      </c>
      <c r="E64" s="12">
        <v>983434</v>
      </c>
      <c r="F64" s="12">
        <v>0</v>
      </c>
      <c r="G64" s="13">
        <v>983434</v>
      </c>
      <c r="H64" s="13">
        <v>794959.10927936586</v>
      </c>
      <c r="I64" s="51">
        <v>0.80835023934434425</v>
      </c>
      <c r="J64" s="3" t="s">
        <v>10</v>
      </c>
      <c r="K64" s="3" t="s">
        <v>432</v>
      </c>
      <c r="L64" s="3" t="s">
        <v>433</v>
      </c>
      <c r="M64" s="53">
        <v>1</v>
      </c>
      <c r="N64" s="52">
        <v>-794959.10927936586</v>
      </c>
      <c r="O64" s="49"/>
    </row>
    <row r="65" spans="1:15" x14ac:dyDescent="0.35">
      <c r="A65" s="2">
        <v>25</v>
      </c>
      <c r="B65" s="3" t="s">
        <v>457</v>
      </c>
      <c r="C65" s="12">
        <v>0</v>
      </c>
      <c r="D65" s="12">
        <v>4895046</v>
      </c>
      <c r="E65" s="12">
        <v>228022183</v>
      </c>
      <c r="F65" s="12">
        <v>130502</v>
      </c>
      <c r="G65" s="13">
        <v>233047731</v>
      </c>
      <c r="H65" s="13">
        <v>1479295</v>
      </c>
      <c r="I65" s="51">
        <v>6.3476052465835852E-3</v>
      </c>
      <c r="J65" s="3" t="s">
        <v>5</v>
      </c>
      <c r="K65" s="3" t="s">
        <v>458</v>
      </c>
      <c r="L65" s="3" t="s">
        <v>459</v>
      </c>
      <c r="M65" s="53">
        <v>1</v>
      </c>
      <c r="N65" s="52">
        <v>-1479295</v>
      </c>
      <c r="O65" s="49"/>
    </row>
    <row r="66" spans="1:15" x14ac:dyDescent="0.35">
      <c r="A66" s="2">
        <v>25</v>
      </c>
      <c r="B66" s="3" t="s">
        <v>460</v>
      </c>
      <c r="C66" s="12">
        <v>0</v>
      </c>
      <c r="D66" s="12">
        <v>0</v>
      </c>
      <c r="E66" s="12">
        <v>13478017</v>
      </c>
      <c r="F66" s="12">
        <v>0</v>
      </c>
      <c r="G66" s="13">
        <v>13478017</v>
      </c>
      <c r="H66" s="13">
        <v>6713211.7761899531</v>
      </c>
      <c r="I66" s="51">
        <v>0.49808601489298859</v>
      </c>
      <c r="J66" s="3" t="s">
        <v>6</v>
      </c>
      <c r="K66" s="3" t="s">
        <v>380</v>
      </c>
      <c r="L66" s="3" t="s">
        <v>371</v>
      </c>
      <c r="M66" s="53">
        <v>1</v>
      </c>
      <c r="N66" s="52">
        <v>-6713211.7761899531</v>
      </c>
      <c r="O66" s="49"/>
    </row>
    <row r="67" spans="1:15" x14ac:dyDescent="0.35">
      <c r="A67" s="2">
        <v>25</v>
      </c>
      <c r="B67" s="3" t="s">
        <v>461</v>
      </c>
      <c r="C67" s="12">
        <v>0</v>
      </c>
      <c r="D67" s="12">
        <v>0</v>
      </c>
      <c r="E67" s="12">
        <v>-1894394</v>
      </c>
      <c r="F67" s="12">
        <v>0</v>
      </c>
      <c r="G67" s="13">
        <v>-1894394</v>
      </c>
      <c r="H67" s="13">
        <v>-943571.1580971881</v>
      </c>
      <c r="I67" s="51">
        <v>0.49808601489298854</v>
      </c>
      <c r="J67" s="3" t="s">
        <v>6</v>
      </c>
      <c r="K67" s="3" t="s">
        <v>367</v>
      </c>
      <c r="L67" s="3" t="s">
        <v>368</v>
      </c>
      <c r="M67" s="53">
        <v>1</v>
      </c>
      <c r="N67" s="52">
        <v>943571.1580971881</v>
      </c>
      <c r="O67" s="49"/>
    </row>
    <row r="68" spans="1:15" x14ac:dyDescent="0.35">
      <c r="A68" s="2">
        <v>25</v>
      </c>
      <c r="B68" s="3" t="s">
        <v>462</v>
      </c>
      <c r="C68" s="12">
        <v>0</v>
      </c>
      <c r="D68" s="12">
        <v>0</v>
      </c>
      <c r="E68" s="12">
        <v>3838591</v>
      </c>
      <c r="F68" s="12">
        <v>0</v>
      </c>
      <c r="G68" s="13">
        <v>3838591</v>
      </c>
      <c r="H68" s="13">
        <v>1911948.4939940919</v>
      </c>
      <c r="I68" s="51">
        <v>0.49808601489298854</v>
      </c>
      <c r="J68" s="3" t="s">
        <v>6</v>
      </c>
      <c r="K68" s="3" t="s">
        <v>369</v>
      </c>
      <c r="L68" s="3" t="s">
        <v>463</v>
      </c>
      <c r="M68" s="53">
        <v>1</v>
      </c>
      <c r="N68" s="52">
        <v>-1911948.4939940919</v>
      </c>
      <c r="O68" s="49"/>
    </row>
    <row r="69" spans="1:15" x14ac:dyDescent="0.35">
      <c r="A69" s="2">
        <v>25</v>
      </c>
      <c r="B69" s="3" t="s">
        <v>464</v>
      </c>
      <c r="C69" s="12">
        <v>0</v>
      </c>
      <c r="D69" s="12">
        <v>0</v>
      </c>
      <c r="E69" s="12">
        <v>67020031</v>
      </c>
      <c r="F69" s="12">
        <v>0</v>
      </c>
      <c r="G69" s="13">
        <v>67020031</v>
      </c>
      <c r="H69" s="13">
        <v>33510014</v>
      </c>
      <c r="I69" s="51">
        <v>0.49999997761863169</v>
      </c>
      <c r="J69" s="3" t="s">
        <v>6</v>
      </c>
      <c r="K69" s="3" t="s">
        <v>370</v>
      </c>
      <c r="L69" s="3" t="s">
        <v>371</v>
      </c>
      <c r="M69" s="53">
        <v>1</v>
      </c>
      <c r="N69" s="52">
        <v>-33510014</v>
      </c>
      <c r="O69" s="49"/>
    </row>
    <row r="70" spans="1:15" x14ac:dyDescent="0.35">
      <c r="A70" s="2">
        <v>25</v>
      </c>
      <c r="B70" s="3" t="s">
        <v>465</v>
      </c>
      <c r="C70" s="12">
        <v>0</v>
      </c>
      <c r="D70" s="12">
        <v>0</v>
      </c>
      <c r="E70" s="12">
        <v>-916353</v>
      </c>
      <c r="F70" s="12">
        <v>0</v>
      </c>
      <c r="G70" s="13">
        <v>-916353</v>
      </c>
      <c r="H70" s="13">
        <v>-461374.62330452801</v>
      </c>
      <c r="I70" s="51">
        <v>0.50349005602047248</v>
      </c>
      <c r="J70" s="3" t="s">
        <v>466</v>
      </c>
      <c r="K70" s="3" t="s">
        <v>372</v>
      </c>
      <c r="L70" s="3" t="s">
        <v>373</v>
      </c>
      <c r="M70" s="53">
        <v>1</v>
      </c>
      <c r="N70" s="52">
        <v>461374.62330452801</v>
      </c>
      <c r="O70" s="49"/>
    </row>
    <row r="71" spans="1:15" x14ac:dyDescent="0.35">
      <c r="A71" s="2">
        <v>25</v>
      </c>
      <c r="B71" s="3" t="s">
        <v>467</v>
      </c>
      <c r="C71" s="12">
        <v>0</v>
      </c>
      <c r="D71" s="12">
        <v>0</v>
      </c>
      <c r="E71" s="12">
        <v>3079432</v>
      </c>
      <c r="F71" s="12">
        <v>0</v>
      </c>
      <c r="G71" s="13">
        <v>3079432</v>
      </c>
      <c r="H71" s="13">
        <v>2520</v>
      </c>
      <c r="I71" s="51">
        <v>8.183327314907425E-4</v>
      </c>
      <c r="J71" s="3" t="s">
        <v>5</v>
      </c>
      <c r="K71" s="3" t="s">
        <v>468</v>
      </c>
      <c r="L71" s="3" t="s">
        <v>469</v>
      </c>
      <c r="M71" s="53">
        <v>1</v>
      </c>
      <c r="N71" s="52">
        <v>-2520</v>
      </c>
      <c r="O71" s="49"/>
    </row>
    <row r="72" spans="1:15" x14ac:dyDescent="0.35">
      <c r="A72" s="2">
        <v>25</v>
      </c>
      <c r="B72" s="3" t="s">
        <v>470</v>
      </c>
      <c r="C72" s="12">
        <v>0</v>
      </c>
      <c r="D72" s="12">
        <v>0</v>
      </c>
      <c r="E72" s="12">
        <v>99400</v>
      </c>
      <c r="F72" s="12">
        <v>0</v>
      </c>
      <c r="G72" s="13">
        <v>99400</v>
      </c>
      <c r="H72" s="13">
        <v>49509.749880363059</v>
      </c>
      <c r="I72" s="51">
        <v>0.49808601489298854</v>
      </c>
      <c r="J72" s="3" t="s">
        <v>6</v>
      </c>
      <c r="K72" s="3" t="s">
        <v>381</v>
      </c>
      <c r="L72" s="3" t="s">
        <v>382</v>
      </c>
      <c r="M72" s="53">
        <v>1</v>
      </c>
      <c r="N72" s="52">
        <v>-49509.749880363059</v>
      </c>
      <c r="O72" s="49"/>
    </row>
    <row r="73" spans="1:15" x14ac:dyDescent="0.35">
      <c r="A73" s="2">
        <v>25</v>
      </c>
      <c r="B73" s="3" t="s">
        <v>471</v>
      </c>
      <c r="C73" s="12">
        <v>0</v>
      </c>
      <c r="D73" s="12">
        <v>0</v>
      </c>
      <c r="E73" s="12">
        <v>3737656</v>
      </c>
      <c r="F73" s="12">
        <v>0</v>
      </c>
      <c r="G73" s="13">
        <v>3737656</v>
      </c>
      <c r="H73" s="13">
        <v>1861674.1820808679</v>
      </c>
      <c r="I73" s="51">
        <v>0.49808601489298854</v>
      </c>
      <c r="J73" s="3" t="s">
        <v>6</v>
      </c>
      <c r="K73" s="3" t="s">
        <v>383</v>
      </c>
      <c r="L73" s="3" t="s">
        <v>384</v>
      </c>
      <c r="M73" s="53">
        <v>1</v>
      </c>
      <c r="N73" s="52">
        <v>-1861674.1820808679</v>
      </c>
      <c r="O73" s="49"/>
    </row>
    <row r="74" spans="1:15" x14ac:dyDescent="0.35">
      <c r="A74" s="2">
        <v>25</v>
      </c>
      <c r="B74" s="3" t="s">
        <v>472</v>
      </c>
      <c r="C74" s="12">
        <v>0</v>
      </c>
      <c r="D74" s="12">
        <v>0</v>
      </c>
      <c r="E74" s="12">
        <v>37062963</v>
      </c>
      <c r="F74" s="12">
        <v>0</v>
      </c>
      <c r="G74" s="13">
        <v>37062963</v>
      </c>
      <c r="H74" s="13">
        <v>14340005</v>
      </c>
      <c r="I74" s="51">
        <v>0.3869092981044176</v>
      </c>
      <c r="J74" s="3" t="s">
        <v>6</v>
      </c>
      <c r="K74" s="3" t="s">
        <v>378</v>
      </c>
      <c r="L74" s="3" t="s">
        <v>379</v>
      </c>
      <c r="M74" s="53">
        <v>1</v>
      </c>
      <c r="N74" s="52">
        <v>-14340005</v>
      </c>
      <c r="O74" s="49"/>
    </row>
    <row r="75" spans="1:15" x14ac:dyDescent="0.35">
      <c r="A75" s="2">
        <v>25</v>
      </c>
      <c r="B75" s="3" t="s">
        <v>473</v>
      </c>
      <c r="C75" s="12">
        <v>0</v>
      </c>
      <c r="D75" s="12">
        <v>0</v>
      </c>
      <c r="E75" s="12">
        <v>176076261</v>
      </c>
      <c r="F75" s="12">
        <v>0</v>
      </c>
      <c r="G75" s="13">
        <v>176076261</v>
      </c>
      <c r="H75" s="13">
        <v>176076261</v>
      </c>
      <c r="I75" s="51">
        <v>1</v>
      </c>
      <c r="J75" s="3" t="s">
        <v>474</v>
      </c>
      <c r="K75" s="3" t="s">
        <v>475</v>
      </c>
      <c r="L75" s="3" t="s">
        <v>476</v>
      </c>
      <c r="M75" s="53">
        <v>1</v>
      </c>
      <c r="N75" s="52">
        <v>-176076261</v>
      </c>
      <c r="O75" s="49"/>
    </row>
    <row r="76" spans="1:15" x14ac:dyDescent="0.35">
      <c r="A76" s="2">
        <v>28</v>
      </c>
      <c r="B76" s="3" t="s">
        <v>477</v>
      </c>
      <c r="C76" s="12">
        <v>0</v>
      </c>
      <c r="D76" s="12">
        <v>0</v>
      </c>
      <c r="E76" s="12">
        <v>73480941</v>
      </c>
      <c r="F76" s="12">
        <v>0</v>
      </c>
      <c r="G76" s="13">
        <v>73480941</v>
      </c>
      <c r="H76" s="13">
        <v>69806895</v>
      </c>
      <c r="I76" s="51">
        <v>0.9500000142894196</v>
      </c>
      <c r="J76" s="3" t="s">
        <v>5</v>
      </c>
      <c r="K76" s="3" t="s">
        <v>286</v>
      </c>
      <c r="L76" s="3" t="s">
        <v>284</v>
      </c>
      <c r="M76" s="53">
        <v>1</v>
      </c>
      <c r="N76" s="52">
        <v>-27251979</v>
      </c>
      <c r="O76" s="49"/>
    </row>
    <row r="77" spans="1:15" x14ac:dyDescent="0.35">
      <c r="A77" s="2">
        <v>29</v>
      </c>
      <c r="B77" s="3" t="s">
        <v>478</v>
      </c>
      <c r="C77" s="12">
        <v>0</v>
      </c>
      <c r="D77" s="12">
        <v>0</v>
      </c>
      <c r="E77" s="12">
        <v>2764220</v>
      </c>
      <c r="F77" s="12">
        <v>0</v>
      </c>
      <c r="G77" s="13">
        <v>2764220</v>
      </c>
      <c r="H77" s="13">
        <v>1934954.0000000002</v>
      </c>
      <c r="I77" s="51">
        <v>0.70000000000000007</v>
      </c>
      <c r="J77" s="3" t="s">
        <v>9</v>
      </c>
      <c r="K77" s="3" t="s">
        <v>479</v>
      </c>
      <c r="L77" s="3" t="s">
        <v>480</v>
      </c>
      <c r="M77" s="53">
        <v>1</v>
      </c>
      <c r="N77" s="52">
        <v>-1934954.0000000002</v>
      </c>
      <c r="O77" s="49"/>
    </row>
    <row r="78" spans="1:15" x14ac:dyDescent="0.35">
      <c r="A78" s="2">
        <v>29</v>
      </c>
      <c r="B78" s="3" t="s">
        <v>481</v>
      </c>
      <c r="C78" s="12">
        <v>0</v>
      </c>
      <c r="D78" s="12">
        <v>0</v>
      </c>
      <c r="E78" s="12">
        <v>277473</v>
      </c>
      <c r="F78" s="12">
        <v>0</v>
      </c>
      <c r="G78" s="13">
        <v>277473</v>
      </c>
      <c r="H78" s="13">
        <v>194231.1</v>
      </c>
      <c r="I78" s="51">
        <v>0.70000000000000007</v>
      </c>
      <c r="J78" s="3" t="s">
        <v>482</v>
      </c>
      <c r="K78" s="3" t="s">
        <v>483</v>
      </c>
      <c r="L78" s="3" t="s">
        <v>484</v>
      </c>
      <c r="M78" s="53">
        <v>1</v>
      </c>
      <c r="N78" s="52">
        <v>-194231.1</v>
      </c>
      <c r="O78" s="49"/>
    </row>
    <row r="79" spans="1:15" x14ac:dyDescent="0.35">
      <c r="A79" s="2">
        <v>31</v>
      </c>
      <c r="B79" s="3" t="s">
        <v>485</v>
      </c>
      <c r="C79" s="12">
        <v>0</v>
      </c>
      <c r="D79" s="12">
        <v>0</v>
      </c>
      <c r="E79" s="12">
        <v>439825945</v>
      </c>
      <c r="F79" s="12">
        <v>0</v>
      </c>
      <c r="G79" s="13">
        <v>439825945</v>
      </c>
      <c r="H79" s="13">
        <v>417834649</v>
      </c>
      <c r="I79" s="51">
        <v>0.95000000284203334</v>
      </c>
      <c r="J79" s="3" t="s">
        <v>5</v>
      </c>
      <c r="K79" s="3" t="s">
        <v>286</v>
      </c>
      <c r="L79" s="3" t="s">
        <v>284</v>
      </c>
      <c r="M79" s="53">
        <v>1</v>
      </c>
      <c r="N79" s="52">
        <v>-30517300</v>
      </c>
      <c r="O79" s="49"/>
    </row>
    <row r="80" spans="1:15" x14ac:dyDescent="0.35">
      <c r="A80" s="2">
        <v>32</v>
      </c>
      <c r="B80" s="3" t="s">
        <v>486</v>
      </c>
      <c r="C80" s="12">
        <v>0</v>
      </c>
      <c r="D80" s="12">
        <v>0</v>
      </c>
      <c r="E80" s="12">
        <v>696136489</v>
      </c>
      <c r="F80" s="12">
        <v>0</v>
      </c>
      <c r="G80" s="13">
        <v>696136489</v>
      </c>
      <c r="H80" s="13">
        <v>661329666</v>
      </c>
      <c r="I80" s="51">
        <v>0.9500000020829249</v>
      </c>
      <c r="J80" s="3" t="s">
        <v>5</v>
      </c>
      <c r="K80" s="3" t="s">
        <v>286</v>
      </c>
      <c r="L80" s="3" t="s">
        <v>284</v>
      </c>
      <c r="M80" s="53">
        <v>1</v>
      </c>
      <c r="N80" s="52">
        <v>-8538410</v>
      </c>
      <c r="O80" s="49"/>
    </row>
    <row r="81" spans="1:15" x14ac:dyDescent="0.35">
      <c r="A81" s="2">
        <v>33</v>
      </c>
      <c r="B81" s="3" t="s">
        <v>487</v>
      </c>
      <c r="C81" s="12">
        <v>0</v>
      </c>
      <c r="D81" s="12">
        <v>0</v>
      </c>
      <c r="E81" s="12">
        <v>1326993</v>
      </c>
      <c r="F81" s="12">
        <v>0</v>
      </c>
      <c r="G81" s="13">
        <v>1326993</v>
      </c>
      <c r="H81" s="13">
        <v>1326993</v>
      </c>
      <c r="I81" s="51">
        <v>1</v>
      </c>
      <c r="J81" s="3" t="s">
        <v>8</v>
      </c>
      <c r="K81" s="3" t="s">
        <v>488</v>
      </c>
      <c r="L81" s="3" t="s">
        <v>489</v>
      </c>
      <c r="M81" s="53">
        <v>1</v>
      </c>
      <c r="N81" s="52">
        <v>-1326993</v>
      </c>
      <c r="O81" s="49"/>
    </row>
    <row r="82" spans="1:15" x14ac:dyDescent="0.35">
      <c r="A82" s="2">
        <v>33</v>
      </c>
      <c r="B82" s="3" t="s">
        <v>490</v>
      </c>
      <c r="C82" s="12">
        <v>0</v>
      </c>
      <c r="D82" s="12">
        <v>0</v>
      </c>
      <c r="E82" s="12">
        <v>16278686</v>
      </c>
      <c r="F82" s="12">
        <v>0</v>
      </c>
      <c r="G82" s="13">
        <v>16278686</v>
      </c>
      <c r="H82" s="13">
        <v>16278686</v>
      </c>
      <c r="I82" s="51">
        <v>1</v>
      </c>
      <c r="J82" s="3" t="s">
        <v>8</v>
      </c>
      <c r="K82" s="3" t="s">
        <v>488</v>
      </c>
      <c r="L82" s="3" t="s">
        <v>491</v>
      </c>
      <c r="M82" s="53">
        <v>1</v>
      </c>
      <c r="N82" s="52">
        <v>-16278686</v>
      </c>
      <c r="O82" s="49"/>
    </row>
    <row r="83" spans="1:15" x14ac:dyDescent="0.35">
      <c r="A83" s="2">
        <v>33</v>
      </c>
      <c r="B83" s="3" t="s">
        <v>492</v>
      </c>
      <c r="C83" s="12">
        <v>0</v>
      </c>
      <c r="D83" s="12">
        <v>0</v>
      </c>
      <c r="E83" s="12">
        <v>10027185</v>
      </c>
      <c r="F83" s="12">
        <v>0</v>
      </c>
      <c r="G83" s="13">
        <v>10027185</v>
      </c>
      <c r="H83" s="13">
        <v>10027185</v>
      </c>
      <c r="I83" s="51">
        <v>1</v>
      </c>
      <c r="J83" s="3" t="s">
        <v>8</v>
      </c>
      <c r="K83" s="3" t="s">
        <v>488</v>
      </c>
      <c r="L83" s="3" t="s">
        <v>493</v>
      </c>
      <c r="M83" s="53">
        <v>1</v>
      </c>
      <c r="N83" s="52">
        <v>-10027185</v>
      </c>
      <c r="O83" s="49"/>
    </row>
    <row r="84" spans="1:15" x14ac:dyDescent="0.35">
      <c r="A84" s="2">
        <v>33</v>
      </c>
      <c r="B84" s="3" t="s">
        <v>494</v>
      </c>
      <c r="C84" s="12">
        <v>0</v>
      </c>
      <c r="D84" s="12">
        <v>0</v>
      </c>
      <c r="E84" s="12">
        <v>4144608</v>
      </c>
      <c r="F84" s="12">
        <v>0</v>
      </c>
      <c r="G84" s="13">
        <v>4144608</v>
      </c>
      <c r="H84" s="13">
        <v>4144608</v>
      </c>
      <c r="I84" s="51">
        <v>1</v>
      </c>
      <c r="J84" s="3" t="s">
        <v>8</v>
      </c>
      <c r="K84" s="3" t="s">
        <v>495</v>
      </c>
      <c r="L84" s="3" t="s">
        <v>496</v>
      </c>
      <c r="M84" s="53">
        <v>1</v>
      </c>
      <c r="N84" s="52">
        <v>-4144608</v>
      </c>
      <c r="O84" s="49"/>
    </row>
    <row r="85" spans="1:15" x14ac:dyDescent="0.35">
      <c r="A85" s="2">
        <v>33</v>
      </c>
      <c r="B85" s="3" t="s">
        <v>497</v>
      </c>
      <c r="C85" s="12">
        <v>0</v>
      </c>
      <c r="D85" s="12">
        <v>0</v>
      </c>
      <c r="E85" s="12">
        <v>2200709</v>
      </c>
      <c r="F85" s="12">
        <v>0</v>
      </c>
      <c r="G85" s="13">
        <v>2200709</v>
      </c>
      <c r="H85" s="13">
        <v>2200709</v>
      </c>
      <c r="I85" s="51">
        <v>1</v>
      </c>
      <c r="J85" s="3" t="s">
        <v>8</v>
      </c>
      <c r="K85" s="3" t="s">
        <v>488</v>
      </c>
      <c r="L85" s="3" t="s">
        <v>498</v>
      </c>
      <c r="M85" s="53">
        <v>1</v>
      </c>
      <c r="N85" s="52">
        <v>-2200709</v>
      </c>
      <c r="O85" s="49"/>
    </row>
    <row r="86" spans="1:15" x14ac:dyDescent="0.35">
      <c r="A86" s="2">
        <v>33</v>
      </c>
      <c r="B86" s="3" t="s">
        <v>499</v>
      </c>
      <c r="C86" s="12">
        <v>0</v>
      </c>
      <c r="D86" s="12">
        <v>0</v>
      </c>
      <c r="E86" s="12">
        <v>7102</v>
      </c>
      <c r="F86" s="12">
        <v>0</v>
      </c>
      <c r="G86" s="13">
        <v>7102</v>
      </c>
      <c r="H86" s="13">
        <v>7102</v>
      </c>
      <c r="I86" s="51">
        <v>1</v>
      </c>
      <c r="J86" s="3" t="e">
        <v>#N/A</v>
      </c>
      <c r="K86" s="3" t="e">
        <v>#N/A</v>
      </c>
      <c r="L86" s="3" t="e">
        <v>#N/A</v>
      </c>
      <c r="M86" s="53">
        <v>1</v>
      </c>
      <c r="N86" s="52">
        <v>-7102</v>
      </c>
      <c r="O86" s="49"/>
    </row>
    <row r="87" spans="1:15" x14ac:dyDescent="0.35">
      <c r="A87" s="2">
        <v>33</v>
      </c>
      <c r="B87" s="3" t="s">
        <v>500</v>
      </c>
      <c r="C87" s="12">
        <v>0</v>
      </c>
      <c r="D87" s="12">
        <v>0</v>
      </c>
      <c r="E87" s="12">
        <v>22446</v>
      </c>
      <c r="F87" s="12">
        <v>0</v>
      </c>
      <c r="G87" s="13">
        <v>22446</v>
      </c>
      <c r="H87" s="13">
        <v>22446</v>
      </c>
      <c r="I87" s="51">
        <v>1</v>
      </c>
      <c r="J87" s="3" t="e">
        <v>#N/A</v>
      </c>
      <c r="K87" s="3" t="e">
        <v>#N/A</v>
      </c>
      <c r="L87" s="3" t="e">
        <v>#N/A</v>
      </c>
      <c r="M87" s="53">
        <v>1</v>
      </c>
      <c r="N87" s="52">
        <v>-22446</v>
      </c>
      <c r="O87" s="49"/>
    </row>
    <row r="88" spans="1:15" x14ac:dyDescent="0.35">
      <c r="A88" s="2">
        <v>33</v>
      </c>
      <c r="B88" s="3" t="s">
        <v>501</v>
      </c>
      <c r="C88" s="12">
        <v>0</v>
      </c>
      <c r="D88" s="12">
        <v>0</v>
      </c>
      <c r="E88" s="12">
        <v>10014</v>
      </c>
      <c r="F88" s="12">
        <v>0</v>
      </c>
      <c r="G88" s="13">
        <v>10014</v>
      </c>
      <c r="H88" s="13">
        <v>10014</v>
      </c>
      <c r="I88" s="51">
        <v>1</v>
      </c>
      <c r="J88" s="3" t="e">
        <v>#N/A</v>
      </c>
      <c r="K88" s="3" t="e">
        <v>#N/A</v>
      </c>
      <c r="L88" s="3" t="e">
        <v>#N/A</v>
      </c>
      <c r="M88" s="53">
        <v>1</v>
      </c>
      <c r="N88" s="52">
        <v>-10014</v>
      </c>
      <c r="O88" s="49"/>
    </row>
    <row r="89" spans="1:15" x14ac:dyDescent="0.35">
      <c r="A89" s="2">
        <v>33</v>
      </c>
      <c r="B89" s="3" t="s">
        <v>502</v>
      </c>
      <c r="C89" s="12">
        <v>0</v>
      </c>
      <c r="D89" s="12">
        <v>0</v>
      </c>
      <c r="E89" s="12">
        <v>357660</v>
      </c>
      <c r="F89" s="12">
        <v>0</v>
      </c>
      <c r="G89" s="13">
        <v>357660</v>
      </c>
      <c r="H89" s="13">
        <v>357660</v>
      </c>
      <c r="I89" s="51">
        <v>1</v>
      </c>
      <c r="J89" s="3" t="e">
        <v>#N/A</v>
      </c>
      <c r="K89" s="3" t="e">
        <v>#N/A</v>
      </c>
      <c r="L89" s="3" t="e">
        <v>#N/A</v>
      </c>
      <c r="M89" s="53">
        <v>1</v>
      </c>
      <c r="N89" s="52">
        <v>-357660</v>
      </c>
      <c r="O89" s="49"/>
    </row>
    <row r="90" spans="1:15" x14ac:dyDescent="0.35">
      <c r="A90" s="2">
        <v>33</v>
      </c>
      <c r="B90" s="3" t="s">
        <v>503</v>
      </c>
      <c r="C90" s="12">
        <v>0</v>
      </c>
      <c r="D90" s="12">
        <v>0</v>
      </c>
      <c r="E90" s="12">
        <v>418441</v>
      </c>
      <c r="F90" s="12">
        <v>0</v>
      </c>
      <c r="G90" s="13">
        <v>418441</v>
      </c>
      <c r="H90" s="13">
        <v>418441</v>
      </c>
      <c r="I90" s="51">
        <v>1</v>
      </c>
      <c r="J90" s="3" t="e">
        <v>#N/A</v>
      </c>
      <c r="K90" s="3" t="e">
        <v>#N/A</v>
      </c>
      <c r="L90" s="3" t="e">
        <v>#N/A</v>
      </c>
      <c r="M90" s="53">
        <v>1</v>
      </c>
      <c r="N90" s="52">
        <v>-418441</v>
      </c>
      <c r="O90" s="49"/>
    </row>
    <row r="91" spans="1:15" x14ac:dyDescent="0.35">
      <c r="A91" s="2">
        <v>33</v>
      </c>
      <c r="B91" s="3" t="s">
        <v>504</v>
      </c>
      <c r="C91" s="12">
        <v>0</v>
      </c>
      <c r="D91" s="12">
        <v>0</v>
      </c>
      <c r="E91" s="12">
        <v>51986</v>
      </c>
      <c r="F91" s="12">
        <v>0</v>
      </c>
      <c r="G91" s="13">
        <v>51986</v>
      </c>
      <c r="H91" s="13">
        <v>51986</v>
      </c>
      <c r="I91" s="51">
        <v>1</v>
      </c>
      <c r="J91" s="3" t="e">
        <v>#N/A</v>
      </c>
      <c r="K91" s="3" t="e">
        <v>#N/A</v>
      </c>
      <c r="L91" s="3" t="e">
        <v>#N/A</v>
      </c>
      <c r="M91" s="53">
        <v>1</v>
      </c>
      <c r="N91" s="52">
        <v>-51986</v>
      </c>
      <c r="O91" s="49"/>
    </row>
    <row r="92" spans="1:15" x14ac:dyDescent="0.35">
      <c r="A92" s="2">
        <v>33</v>
      </c>
      <c r="B92" s="3" t="s">
        <v>505</v>
      </c>
      <c r="C92" s="12">
        <v>0</v>
      </c>
      <c r="D92" s="12">
        <v>0</v>
      </c>
      <c r="E92" s="12">
        <v>32898</v>
      </c>
      <c r="F92" s="12">
        <v>0</v>
      </c>
      <c r="G92" s="13">
        <v>32898</v>
      </c>
      <c r="H92" s="13">
        <v>32898</v>
      </c>
      <c r="I92" s="51">
        <v>1</v>
      </c>
      <c r="J92" s="3" t="e">
        <v>#N/A</v>
      </c>
      <c r="K92" s="3" t="e">
        <v>#N/A</v>
      </c>
      <c r="L92" s="3" t="e">
        <v>#N/A</v>
      </c>
      <c r="M92" s="53">
        <v>1</v>
      </c>
      <c r="N92" s="52">
        <v>-32898</v>
      </c>
      <c r="O92" s="49"/>
    </row>
    <row r="93" spans="1:15" x14ac:dyDescent="0.35">
      <c r="A93" s="2">
        <v>33</v>
      </c>
      <c r="B93" s="3" t="s">
        <v>506</v>
      </c>
      <c r="C93" s="12">
        <v>0</v>
      </c>
      <c r="D93" s="12">
        <v>0</v>
      </c>
      <c r="E93" s="12">
        <v>5076</v>
      </c>
      <c r="F93" s="12">
        <v>0</v>
      </c>
      <c r="G93" s="13">
        <v>5076</v>
      </c>
      <c r="H93" s="13">
        <v>5076</v>
      </c>
      <c r="I93" s="51">
        <v>1</v>
      </c>
      <c r="J93" s="3" t="e">
        <v>#N/A</v>
      </c>
      <c r="K93" s="3" t="e">
        <v>#N/A</v>
      </c>
      <c r="L93" s="3" t="e">
        <v>#N/A</v>
      </c>
      <c r="M93" s="53">
        <v>1</v>
      </c>
      <c r="N93" s="52">
        <v>-5076</v>
      </c>
      <c r="O93" s="49"/>
    </row>
    <row r="94" spans="1:15" x14ac:dyDescent="0.35">
      <c r="A94" s="2">
        <v>33</v>
      </c>
      <c r="B94" s="3" t="s">
        <v>507</v>
      </c>
      <c r="C94" s="12">
        <v>0</v>
      </c>
      <c r="D94" s="12">
        <v>0</v>
      </c>
      <c r="E94" s="12">
        <v>1225702</v>
      </c>
      <c r="F94" s="12">
        <v>0</v>
      </c>
      <c r="G94" s="13">
        <v>1225702</v>
      </c>
      <c r="H94" s="13">
        <v>1225702</v>
      </c>
      <c r="I94" s="51">
        <v>1</v>
      </c>
      <c r="J94" s="3" t="e">
        <v>#N/A</v>
      </c>
      <c r="K94" s="3" t="e">
        <v>#N/A</v>
      </c>
      <c r="L94" s="3" t="e">
        <v>#N/A</v>
      </c>
      <c r="M94" s="53">
        <v>1</v>
      </c>
      <c r="N94" s="52">
        <v>-1225702</v>
      </c>
      <c r="O94" s="49"/>
    </row>
    <row r="95" spans="1:15" x14ac:dyDescent="0.35">
      <c r="A95" s="2">
        <v>33</v>
      </c>
      <c r="B95" s="3" t="s">
        <v>508</v>
      </c>
      <c r="C95" s="12">
        <v>0</v>
      </c>
      <c r="D95" s="12">
        <v>0</v>
      </c>
      <c r="E95" s="12">
        <v>8006</v>
      </c>
      <c r="F95" s="12">
        <v>0</v>
      </c>
      <c r="G95" s="13">
        <v>8006</v>
      </c>
      <c r="H95" s="13">
        <v>8006</v>
      </c>
      <c r="I95" s="51">
        <v>1</v>
      </c>
      <c r="J95" s="3" t="e">
        <v>#N/A</v>
      </c>
      <c r="K95" s="3" t="e">
        <v>#N/A</v>
      </c>
      <c r="L95" s="3" t="e">
        <v>#N/A</v>
      </c>
      <c r="M95" s="53">
        <v>1</v>
      </c>
      <c r="N95" s="52">
        <v>-8006</v>
      </c>
      <c r="O95" s="49"/>
    </row>
    <row r="96" spans="1:15" x14ac:dyDescent="0.35">
      <c r="A96" s="2">
        <v>33</v>
      </c>
      <c r="B96" s="3" t="s">
        <v>509</v>
      </c>
      <c r="C96" s="12">
        <v>0</v>
      </c>
      <c r="D96" s="12">
        <v>0</v>
      </c>
      <c r="E96" s="12">
        <v>44789</v>
      </c>
      <c r="F96" s="12">
        <v>0</v>
      </c>
      <c r="G96" s="13">
        <v>44789</v>
      </c>
      <c r="H96" s="13">
        <v>44789</v>
      </c>
      <c r="I96" s="51">
        <v>1</v>
      </c>
      <c r="J96" s="3" t="e">
        <v>#N/A</v>
      </c>
      <c r="K96" s="3" t="e">
        <v>#N/A</v>
      </c>
      <c r="L96" s="3" t="e">
        <v>#N/A</v>
      </c>
      <c r="M96" s="53">
        <v>1</v>
      </c>
      <c r="N96" s="52">
        <v>-44789</v>
      </c>
      <c r="O96" s="49"/>
    </row>
    <row r="97" spans="1:15" x14ac:dyDescent="0.35">
      <c r="A97" s="2">
        <v>33</v>
      </c>
      <c r="B97" s="3" t="s">
        <v>510</v>
      </c>
      <c r="C97" s="12">
        <v>0</v>
      </c>
      <c r="D97" s="12">
        <v>0</v>
      </c>
      <c r="E97" s="12">
        <v>35876</v>
      </c>
      <c r="F97" s="12">
        <v>0</v>
      </c>
      <c r="G97" s="13">
        <v>35876</v>
      </c>
      <c r="H97" s="13">
        <v>35876</v>
      </c>
      <c r="I97" s="51">
        <v>1</v>
      </c>
      <c r="J97" s="3" t="e">
        <v>#N/A</v>
      </c>
      <c r="K97" s="3" t="e">
        <v>#N/A</v>
      </c>
      <c r="L97" s="3" t="e">
        <v>#N/A</v>
      </c>
      <c r="M97" s="53">
        <v>1</v>
      </c>
      <c r="N97" s="52">
        <v>-35876</v>
      </c>
      <c r="O97" s="49"/>
    </row>
    <row r="98" spans="1:15" x14ac:dyDescent="0.35">
      <c r="A98" s="2">
        <v>33</v>
      </c>
      <c r="B98" s="3" t="s">
        <v>511</v>
      </c>
      <c r="C98" s="12">
        <v>0</v>
      </c>
      <c r="D98" s="12">
        <v>0</v>
      </c>
      <c r="E98" s="12">
        <v>47799</v>
      </c>
      <c r="F98" s="12">
        <v>0</v>
      </c>
      <c r="G98" s="13">
        <v>47799</v>
      </c>
      <c r="H98" s="13">
        <v>47799</v>
      </c>
      <c r="I98" s="51">
        <v>1</v>
      </c>
      <c r="J98" s="3" t="e">
        <v>#N/A</v>
      </c>
      <c r="K98" s="3" t="e">
        <v>#N/A</v>
      </c>
      <c r="L98" s="3" t="e">
        <v>#N/A</v>
      </c>
      <c r="M98" s="53">
        <v>1</v>
      </c>
      <c r="N98" s="52">
        <v>-47799</v>
      </c>
      <c r="O98" s="49"/>
    </row>
    <row r="99" spans="1:15" x14ac:dyDescent="0.35">
      <c r="A99" s="2">
        <v>33</v>
      </c>
      <c r="B99" s="3" t="s">
        <v>512</v>
      </c>
      <c r="C99" s="12">
        <v>0</v>
      </c>
      <c r="D99" s="12">
        <v>0</v>
      </c>
      <c r="E99" s="12">
        <v>71970</v>
      </c>
      <c r="F99" s="12">
        <v>0</v>
      </c>
      <c r="G99" s="13">
        <v>71970</v>
      </c>
      <c r="H99" s="13">
        <v>71970</v>
      </c>
      <c r="I99" s="51">
        <v>1</v>
      </c>
      <c r="J99" s="3" t="e">
        <v>#N/A</v>
      </c>
      <c r="K99" s="3" t="e">
        <v>#N/A</v>
      </c>
      <c r="L99" s="3" t="e">
        <v>#N/A</v>
      </c>
      <c r="M99" s="53">
        <v>1</v>
      </c>
      <c r="N99" s="52">
        <v>-71970</v>
      </c>
      <c r="O99" s="49"/>
    </row>
    <row r="100" spans="1:15" x14ac:dyDescent="0.35">
      <c r="A100" s="2">
        <v>33</v>
      </c>
      <c r="B100" s="3" t="s">
        <v>513</v>
      </c>
      <c r="C100" s="12">
        <v>0</v>
      </c>
      <c r="D100" s="12">
        <v>0</v>
      </c>
      <c r="E100" s="12">
        <v>3289</v>
      </c>
      <c r="F100" s="12">
        <v>0</v>
      </c>
      <c r="G100" s="13">
        <v>3289</v>
      </c>
      <c r="H100" s="13">
        <v>3289</v>
      </c>
      <c r="I100" s="51">
        <v>1</v>
      </c>
      <c r="J100" s="3" t="e">
        <v>#N/A</v>
      </c>
      <c r="K100" s="3" t="e">
        <v>#N/A</v>
      </c>
      <c r="L100" s="3" t="e">
        <v>#N/A</v>
      </c>
      <c r="M100" s="53">
        <v>1</v>
      </c>
      <c r="N100" s="52">
        <v>-3289</v>
      </c>
      <c r="O100" s="49"/>
    </row>
    <row r="101" spans="1:15" x14ac:dyDescent="0.35">
      <c r="A101" s="2">
        <v>33</v>
      </c>
      <c r="B101" s="3" t="s">
        <v>514</v>
      </c>
      <c r="C101" s="12">
        <v>0</v>
      </c>
      <c r="D101" s="12">
        <v>0</v>
      </c>
      <c r="E101" s="12">
        <v>7597</v>
      </c>
      <c r="F101" s="12">
        <v>0</v>
      </c>
      <c r="G101" s="13">
        <v>7597</v>
      </c>
      <c r="H101" s="13">
        <v>7597</v>
      </c>
      <c r="I101" s="51">
        <v>1</v>
      </c>
      <c r="J101" s="3" t="e">
        <v>#N/A</v>
      </c>
      <c r="K101" s="3" t="e">
        <v>#N/A</v>
      </c>
      <c r="L101" s="3" t="e">
        <v>#N/A</v>
      </c>
      <c r="M101" s="53">
        <v>1</v>
      </c>
      <c r="N101" s="52">
        <v>-7597</v>
      </c>
      <c r="O101" s="49"/>
    </row>
    <row r="102" spans="1:15" x14ac:dyDescent="0.35">
      <c r="A102" s="2">
        <v>33</v>
      </c>
      <c r="B102" s="3" t="s">
        <v>515</v>
      </c>
      <c r="C102" s="12">
        <v>0</v>
      </c>
      <c r="D102" s="12">
        <v>0</v>
      </c>
      <c r="E102" s="12">
        <v>91955</v>
      </c>
      <c r="F102" s="12">
        <v>0</v>
      </c>
      <c r="G102" s="13">
        <v>91955</v>
      </c>
      <c r="H102" s="13">
        <v>91955</v>
      </c>
      <c r="I102" s="51">
        <v>1</v>
      </c>
      <c r="J102" s="3" t="e">
        <v>#N/A</v>
      </c>
      <c r="K102" s="3" t="e">
        <v>#N/A</v>
      </c>
      <c r="L102" s="3" t="e">
        <v>#N/A</v>
      </c>
      <c r="M102" s="53">
        <v>1</v>
      </c>
      <c r="N102" s="52">
        <v>-91955</v>
      </c>
      <c r="O102" s="49"/>
    </row>
    <row r="103" spans="1:15" x14ac:dyDescent="0.35">
      <c r="A103" s="2">
        <v>33</v>
      </c>
      <c r="B103" s="3" t="s">
        <v>516</v>
      </c>
      <c r="C103" s="12">
        <v>0</v>
      </c>
      <c r="D103" s="12">
        <v>0</v>
      </c>
      <c r="E103" s="12">
        <v>56888</v>
      </c>
      <c r="F103" s="12">
        <v>0</v>
      </c>
      <c r="G103" s="13">
        <v>56888</v>
      </c>
      <c r="H103" s="13">
        <v>56888</v>
      </c>
      <c r="I103" s="51">
        <v>1</v>
      </c>
      <c r="J103" s="3" t="e">
        <v>#N/A</v>
      </c>
      <c r="K103" s="3" t="e">
        <v>#N/A</v>
      </c>
      <c r="L103" s="3" t="e">
        <v>#N/A</v>
      </c>
      <c r="M103" s="53">
        <v>1</v>
      </c>
      <c r="N103" s="52">
        <v>-56888</v>
      </c>
      <c r="O103" s="49"/>
    </row>
    <row r="104" spans="1:15" x14ac:dyDescent="0.35">
      <c r="A104" s="2">
        <v>33</v>
      </c>
      <c r="B104" s="3" t="s">
        <v>517</v>
      </c>
      <c r="C104" s="12">
        <v>0</v>
      </c>
      <c r="D104" s="12">
        <v>0</v>
      </c>
      <c r="E104" s="12">
        <v>4360</v>
      </c>
      <c r="F104" s="12">
        <v>0</v>
      </c>
      <c r="G104" s="13">
        <v>4360</v>
      </c>
      <c r="H104" s="13">
        <v>4360</v>
      </c>
      <c r="I104" s="51">
        <v>1</v>
      </c>
      <c r="J104" s="3" t="e">
        <v>#N/A</v>
      </c>
      <c r="K104" s="3" t="e">
        <v>#N/A</v>
      </c>
      <c r="L104" s="3" t="e">
        <v>#N/A</v>
      </c>
      <c r="M104" s="53">
        <v>1</v>
      </c>
      <c r="N104" s="52">
        <v>-4360</v>
      </c>
      <c r="O104" s="49"/>
    </row>
    <row r="105" spans="1:15" x14ac:dyDescent="0.35">
      <c r="A105" s="2">
        <v>33</v>
      </c>
      <c r="B105" s="3" t="s">
        <v>518</v>
      </c>
      <c r="C105" s="12">
        <v>0</v>
      </c>
      <c r="D105" s="12">
        <v>0</v>
      </c>
      <c r="E105" s="12">
        <v>5805506</v>
      </c>
      <c r="F105" s="12">
        <v>0</v>
      </c>
      <c r="G105" s="13">
        <v>5805506</v>
      </c>
      <c r="H105" s="13">
        <v>5805506</v>
      </c>
      <c r="I105" s="51">
        <v>1</v>
      </c>
      <c r="J105" s="3" t="e">
        <v>#N/A</v>
      </c>
      <c r="K105" s="3" t="e">
        <v>#N/A</v>
      </c>
      <c r="L105" s="3" t="e">
        <v>#N/A</v>
      </c>
      <c r="M105" s="53">
        <v>1</v>
      </c>
      <c r="N105" s="52">
        <v>-5805506</v>
      </c>
      <c r="O105" s="49"/>
    </row>
    <row r="106" spans="1:15" x14ac:dyDescent="0.35">
      <c r="A106" s="2">
        <v>33</v>
      </c>
      <c r="B106" s="3" t="s">
        <v>519</v>
      </c>
      <c r="C106" s="12">
        <v>0</v>
      </c>
      <c r="D106" s="12">
        <v>0</v>
      </c>
      <c r="E106" s="12">
        <v>9501</v>
      </c>
      <c r="F106" s="12">
        <v>0</v>
      </c>
      <c r="G106" s="13">
        <v>9501</v>
      </c>
      <c r="H106" s="13">
        <v>9501</v>
      </c>
      <c r="I106" s="51">
        <v>1</v>
      </c>
      <c r="J106" s="3" t="e">
        <v>#N/A</v>
      </c>
      <c r="K106" s="3" t="e">
        <v>#N/A</v>
      </c>
      <c r="L106" s="3" t="e">
        <v>#N/A</v>
      </c>
      <c r="M106" s="53">
        <v>1</v>
      </c>
      <c r="N106" s="52">
        <v>-9501</v>
      </c>
      <c r="O106" s="49"/>
    </row>
    <row r="107" spans="1:15" x14ac:dyDescent="0.35">
      <c r="A107" s="2">
        <v>33</v>
      </c>
      <c r="B107" s="3" t="s">
        <v>520</v>
      </c>
      <c r="C107" s="12">
        <v>0</v>
      </c>
      <c r="D107" s="12">
        <v>0</v>
      </c>
      <c r="E107" s="12">
        <v>189461</v>
      </c>
      <c r="F107" s="12">
        <v>0</v>
      </c>
      <c r="G107" s="13">
        <v>189461</v>
      </c>
      <c r="H107" s="13">
        <v>189461</v>
      </c>
      <c r="I107" s="51">
        <v>1</v>
      </c>
      <c r="J107" s="3" t="e">
        <v>#N/A</v>
      </c>
      <c r="K107" s="3" t="e">
        <v>#N/A</v>
      </c>
      <c r="L107" s="3" t="e">
        <v>#N/A</v>
      </c>
      <c r="M107" s="53">
        <v>1</v>
      </c>
      <c r="N107" s="52">
        <v>-189461</v>
      </c>
      <c r="O107" s="49"/>
    </row>
    <row r="108" spans="1:15" x14ac:dyDescent="0.35">
      <c r="A108" s="2">
        <v>33</v>
      </c>
      <c r="B108" s="3" t="s">
        <v>521</v>
      </c>
      <c r="C108" s="12">
        <v>0</v>
      </c>
      <c r="D108" s="12">
        <v>0</v>
      </c>
      <c r="E108" s="12">
        <v>73325</v>
      </c>
      <c r="F108" s="12">
        <v>0</v>
      </c>
      <c r="G108" s="13">
        <v>73325</v>
      </c>
      <c r="H108" s="13">
        <v>73325</v>
      </c>
      <c r="I108" s="51">
        <v>1</v>
      </c>
      <c r="J108" s="3" t="e">
        <v>#N/A</v>
      </c>
      <c r="K108" s="3" t="e">
        <v>#N/A</v>
      </c>
      <c r="L108" s="3" t="e">
        <v>#N/A</v>
      </c>
      <c r="M108" s="53">
        <v>1</v>
      </c>
      <c r="N108" s="52">
        <v>-73325</v>
      </c>
      <c r="O108" s="49"/>
    </row>
    <row r="109" spans="1:15" x14ac:dyDescent="0.35">
      <c r="A109" s="2">
        <v>33</v>
      </c>
      <c r="B109" s="3" t="s">
        <v>522</v>
      </c>
      <c r="C109" s="12">
        <v>0</v>
      </c>
      <c r="D109" s="12">
        <v>0</v>
      </c>
      <c r="E109" s="12">
        <v>221575</v>
      </c>
      <c r="F109" s="12">
        <v>0</v>
      </c>
      <c r="G109" s="13">
        <v>221575</v>
      </c>
      <c r="H109" s="13">
        <v>221575</v>
      </c>
      <c r="I109" s="51">
        <v>1</v>
      </c>
      <c r="J109" s="3" t="e">
        <v>#N/A</v>
      </c>
      <c r="K109" s="3" t="e">
        <v>#N/A</v>
      </c>
      <c r="L109" s="3" t="e">
        <v>#N/A</v>
      </c>
      <c r="M109" s="53">
        <v>1</v>
      </c>
      <c r="N109" s="52">
        <v>-221575</v>
      </c>
      <c r="O109" s="49"/>
    </row>
    <row r="110" spans="1:15" x14ac:dyDescent="0.35">
      <c r="A110" s="2">
        <v>33</v>
      </c>
      <c r="B110" s="3" t="s">
        <v>523</v>
      </c>
      <c r="C110" s="12">
        <v>0</v>
      </c>
      <c r="D110" s="12">
        <v>0</v>
      </c>
      <c r="E110" s="12">
        <v>254715</v>
      </c>
      <c r="F110" s="12">
        <v>0</v>
      </c>
      <c r="G110" s="13">
        <v>254715</v>
      </c>
      <c r="H110" s="13">
        <v>254715</v>
      </c>
      <c r="I110" s="51">
        <v>1</v>
      </c>
      <c r="J110" s="3" t="s">
        <v>8</v>
      </c>
      <c r="K110" s="3" t="s">
        <v>524</v>
      </c>
      <c r="L110" s="3" t="s">
        <v>525</v>
      </c>
      <c r="M110" s="53">
        <v>1</v>
      </c>
      <c r="N110" s="52">
        <v>-254715</v>
      </c>
      <c r="O110" s="49"/>
    </row>
    <row r="111" spans="1:15" x14ac:dyDescent="0.35">
      <c r="A111" s="2">
        <v>33</v>
      </c>
      <c r="B111" s="3" t="s">
        <v>526</v>
      </c>
      <c r="C111" s="12">
        <v>0</v>
      </c>
      <c r="D111" s="12">
        <v>0</v>
      </c>
      <c r="E111" s="12">
        <v>1650538</v>
      </c>
      <c r="F111" s="12">
        <v>0</v>
      </c>
      <c r="G111" s="13">
        <v>1650538</v>
      </c>
      <c r="H111" s="13">
        <v>1650538</v>
      </c>
      <c r="I111" s="51">
        <v>1</v>
      </c>
      <c r="J111" s="3" t="s">
        <v>8</v>
      </c>
      <c r="K111" s="3" t="s">
        <v>488</v>
      </c>
      <c r="L111" s="3" t="s">
        <v>527</v>
      </c>
      <c r="M111" s="53">
        <v>1</v>
      </c>
      <c r="N111" s="52">
        <v>-1650538</v>
      </c>
      <c r="O111" s="49"/>
    </row>
    <row r="112" spans="1:15" x14ac:dyDescent="0.35">
      <c r="A112" s="2">
        <v>33</v>
      </c>
      <c r="B112" s="3" t="s">
        <v>528</v>
      </c>
      <c r="C112" s="12">
        <v>0</v>
      </c>
      <c r="D112" s="12">
        <v>0</v>
      </c>
      <c r="E112" s="12">
        <v>1925623</v>
      </c>
      <c r="F112" s="12">
        <v>0</v>
      </c>
      <c r="G112" s="13">
        <v>1925623</v>
      </c>
      <c r="H112" s="13">
        <v>1925623</v>
      </c>
      <c r="I112" s="51">
        <v>1</v>
      </c>
      <c r="J112" s="3" t="s">
        <v>8</v>
      </c>
      <c r="K112" s="3" t="s">
        <v>488</v>
      </c>
      <c r="L112" s="3" t="s">
        <v>529</v>
      </c>
      <c r="M112" s="53">
        <v>1</v>
      </c>
      <c r="N112" s="52">
        <v>-1925623</v>
      </c>
      <c r="O112" s="49"/>
    </row>
    <row r="113" spans="1:15" x14ac:dyDescent="0.35">
      <c r="A113" s="2">
        <v>33</v>
      </c>
      <c r="B113" s="3" t="s">
        <v>531</v>
      </c>
      <c r="C113" s="12">
        <v>0</v>
      </c>
      <c r="D113" s="12">
        <v>12849528</v>
      </c>
      <c r="E113" s="12">
        <v>50743490</v>
      </c>
      <c r="F113" s="12">
        <v>0</v>
      </c>
      <c r="G113" s="13">
        <v>63593018</v>
      </c>
      <c r="H113" s="13">
        <v>63593018</v>
      </c>
      <c r="I113" s="51">
        <v>1</v>
      </c>
      <c r="J113" s="3" t="s">
        <v>8</v>
      </c>
      <c r="K113" s="3" t="s">
        <v>532</v>
      </c>
      <c r="L113" s="3" t="s">
        <v>533</v>
      </c>
      <c r="M113" s="53">
        <v>1</v>
      </c>
      <c r="N113" s="52">
        <v>-63593018</v>
      </c>
      <c r="O113" s="49"/>
    </row>
    <row r="114" spans="1:15" x14ac:dyDescent="0.35">
      <c r="A114" s="2">
        <v>33</v>
      </c>
      <c r="B114" s="3" t="s">
        <v>534</v>
      </c>
      <c r="C114" s="12">
        <v>0</v>
      </c>
      <c r="D114" s="12">
        <v>0</v>
      </c>
      <c r="E114" s="12">
        <v>12780678</v>
      </c>
      <c r="F114" s="12">
        <v>0</v>
      </c>
      <c r="G114" s="13">
        <v>12780678</v>
      </c>
      <c r="H114" s="13">
        <v>12780678</v>
      </c>
      <c r="I114" s="51">
        <v>1</v>
      </c>
      <c r="J114" s="3" t="s">
        <v>8</v>
      </c>
      <c r="K114" s="3" t="s">
        <v>535</v>
      </c>
      <c r="L114" s="3" t="s">
        <v>533</v>
      </c>
      <c r="M114" s="53">
        <v>1</v>
      </c>
      <c r="N114" s="52">
        <v>-12780678</v>
      </c>
      <c r="O114" s="49"/>
    </row>
    <row r="115" spans="1:15" x14ac:dyDescent="0.35">
      <c r="A115" s="2">
        <v>33</v>
      </c>
      <c r="B115" s="3" t="s">
        <v>536</v>
      </c>
      <c r="C115" s="12">
        <v>0</v>
      </c>
      <c r="D115" s="12">
        <v>0</v>
      </c>
      <c r="E115" s="12">
        <v>397158</v>
      </c>
      <c r="F115" s="12">
        <v>0</v>
      </c>
      <c r="G115" s="13">
        <v>397158</v>
      </c>
      <c r="H115" s="13">
        <v>397158</v>
      </c>
      <c r="I115" s="51">
        <v>1</v>
      </c>
      <c r="J115" s="3" t="s">
        <v>350</v>
      </c>
      <c r="K115" s="3" t="s">
        <v>537</v>
      </c>
      <c r="L115" s="3" t="s">
        <v>538</v>
      </c>
      <c r="M115" s="53">
        <v>1</v>
      </c>
      <c r="N115" s="52">
        <v>-397158</v>
      </c>
      <c r="O115" s="49"/>
    </row>
    <row r="116" spans="1:15" x14ac:dyDescent="0.35">
      <c r="A116" s="2">
        <v>33</v>
      </c>
      <c r="B116" s="3" t="s">
        <v>539</v>
      </c>
      <c r="C116" s="12">
        <v>0</v>
      </c>
      <c r="D116" s="12">
        <v>0</v>
      </c>
      <c r="E116" s="12">
        <v>91912142</v>
      </c>
      <c r="F116" s="12">
        <v>0</v>
      </c>
      <c r="G116" s="13">
        <v>91912142</v>
      </c>
      <c r="H116" s="13">
        <v>91912142</v>
      </c>
      <c r="I116" s="51">
        <v>1</v>
      </c>
      <c r="J116" s="3" t="s">
        <v>350</v>
      </c>
      <c r="K116" s="3" t="s">
        <v>540</v>
      </c>
      <c r="L116" s="3" t="s">
        <v>538</v>
      </c>
      <c r="M116" s="53">
        <v>1</v>
      </c>
      <c r="N116" s="52">
        <v>-91912142</v>
      </c>
      <c r="O116" s="49"/>
    </row>
    <row r="117" spans="1:15" x14ac:dyDescent="0.35">
      <c r="A117" s="2">
        <v>33</v>
      </c>
      <c r="B117" s="3" t="s">
        <v>541</v>
      </c>
      <c r="C117" s="12">
        <v>0</v>
      </c>
      <c r="D117" s="12">
        <v>0</v>
      </c>
      <c r="E117" s="12">
        <v>902476</v>
      </c>
      <c r="F117" s="12">
        <v>0</v>
      </c>
      <c r="G117" s="13">
        <v>902476</v>
      </c>
      <c r="H117" s="13">
        <v>902476</v>
      </c>
      <c r="I117" s="51">
        <v>1</v>
      </c>
      <c r="J117" s="3" t="s">
        <v>8</v>
      </c>
      <c r="K117" s="3" t="s">
        <v>542</v>
      </c>
      <c r="L117" s="3" t="s">
        <v>543</v>
      </c>
      <c r="M117" s="53">
        <v>1</v>
      </c>
      <c r="N117" s="52">
        <v>-902476</v>
      </c>
      <c r="O117" s="49"/>
    </row>
    <row r="118" spans="1:15" x14ac:dyDescent="0.35">
      <c r="A118" s="2">
        <v>33</v>
      </c>
      <c r="B118" s="3" t="s">
        <v>546</v>
      </c>
      <c r="C118" s="12">
        <v>0</v>
      </c>
      <c r="D118" s="12">
        <v>0</v>
      </c>
      <c r="E118" s="12">
        <v>9984114</v>
      </c>
      <c r="F118" s="12">
        <v>0</v>
      </c>
      <c r="G118" s="13">
        <v>9984114</v>
      </c>
      <c r="H118" s="13">
        <v>7288403.1683918396</v>
      </c>
      <c r="I118" s="51">
        <v>0.72999999483097244</v>
      </c>
      <c r="J118" s="3" t="s">
        <v>8</v>
      </c>
      <c r="K118" s="3" t="s">
        <v>545</v>
      </c>
      <c r="L118" s="3" t="s">
        <v>547</v>
      </c>
      <c r="M118" s="53">
        <v>1</v>
      </c>
      <c r="N118" s="52">
        <v>-7288403.1683918396</v>
      </c>
      <c r="O118" s="49"/>
    </row>
    <row r="119" spans="1:15" x14ac:dyDescent="0.35">
      <c r="A119" s="2">
        <v>33</v>
      </c>
      <c r="B119" s="3" t="s">
        <v>548</v>
      </c>
      <c r="C119" s="12">
        <v>0</v>
      </c>
      <c r="D119" s="12">
        <v>0</v>
      </c>
      <c r="E119" s="12">
        <v>275086</v>
      </c>
      <c r="F119" s="12">
        <v>0</v>
      </c>
      <c r="G119" s="13">
        <v>275086</v>
      </c>
      <c r="H119" s="13">
        <v>200812.77857807287</v>
      </c>
      <c r="I119" s="51">
        <v>0.72999999483097244</v>
      </c>
      <c r="J119" s="3" t="s">
        <v>8</v>
      </c>
      <c r="K119" s="3" t="s">
        <v>488</v>
      </c>
      <c r="L119" s="3" t="s">
        <v>549</v>
      </c>
      <c r="M119" s="53">
        <v>1</v>
      </c>
      <c r="N119" s="52">
        <v>-200812.77857807287</v>
      </c>
      <c r="O119" s="49"/>
    </row>
    <row r="120" spans="1:15" x14ac:dyDescent="0.35">
      <c r="A120" s="2">
        <v>33</v>
      </c>
      <c r="B120" s="3" t="s">
        <v>550</v>
      </c>
      <c r="C120" s="12">
        <v>0</v>
      </c>
      <c r="D120" s="12">
        <v>0</v>
      </c>
      <c r="E120" s="12">
        <v>275086</v>
      </c>
      <c r="F120" s="12">
        <v>0</v>
      </c>
      <c r="G120" s="13">
        <v>275086</v>
      </c>
      <c r="H120" s="13">
        <v>200812.77857807287</v>
      </c>
      <c r="I120" s="51">
        <v>0.72999999483097244</v>
      </c>
      <c r="J120" s="3" t="s">
        <v>8</v>
      </c>
      <c r="K120" s="3" t="s">
        <v>488</v>
      </c>
      <c r="L120" s="3" t="s">
        <v>551</v>
      </c>
      <c r="M120" s="53">
        <v>1</v>
      </c>
      <c r="N120" s="52">
        <v>-200812.77857807287</v>
      </c>
      <c r="O120" s="49"/>
    </row>
    <row r="121" spans="1:15" x14ac:dyDescent="0.35">
      <c r="A121" s="2">
        <v>33</v>
      </c>
      <c r="B121" s="3" t="s">
        <v>552</v>
      </c>
      <c r="C121" s="12">
        <v>0</v>
      </c>
      <c r="D121" s="12">
        <v>0</v>
      </c>
      <c r="E121" s="12">
        <v>825269</v>
      </c>
      <c r="F121" s="12">
        <v>0</v>
      </c>
      <c r="G121" s="13">
        <v>825269</v>
      </c>
      <c r="H121" s="13">
        <v>602446.36573416181</v>
      </c>
      <c r="I121" s="51">
        <v>0.72999999483097244</v>
      </c>
      <c r="J121" s="3" t="s">
        <v>8</v>
      </c>
      <c r="K121" s="3" t="s">
        <v>488</v>
      </c>
      <c r="L121" s="3" t="s">
        <v>553</v>
      </c>
      <c r="M121" s="53">
        <v>1</v>
      </c>
      <c r="N121" s="52">
        <v>-602446.36573416181</v>
      </c>
      <c r="O121" s="49"/>
    </row>
    <row r="122" spans="1:15" x14ac:dyDescent="0.35">
      <c r="A122" s="2">
        <v>33</v>
      </c>
      <c r="B122" s="3" t="s">
        <v>554</v>
      </c>
      <c r="C122" s="12">
        <v>0</v>
      </c>
      <c r="D122" s="12">
        <v>0</v>
      </c>
      <c r="E122" s="12">
        <v>550170</v>
      </c>
      <c r="F122" s="12">
        <v>0</v>
      </c>
      <c r="G122" s="13">
        <v>550170</v>
      </c>
      <c r="H122" s="13">
        <v>401624.09715615609</v>
      </c>
      <c r="I122" s="51">
        <v>0.72999999483097244</v>
      </c>
      <c r="J122" s="3" t="s">
        <v>8</v>
      </c>
      <c r="K122" s="3" t="s">
        <v>488</v>
      </c>
      <c r="L122" s="3" t="s">
        <v>555</v>
      </c>
      <c r="M122" s="53">
        <v>1</v>
      </c>
      <c r="N122" s="52">
        <v>-401624.09715615609</v>
      </c>
      <c r="O122" s="49"/>
    </row>
    <row r="123" spans="1:15" x14ac:dyDescent="0.35">
      <c r="A123" s="2">
        <v>33</v>
      </c>
      <c r="B123" s="3" t="s">
        <v>556</v>
      </c>
      <c r="C123" s="12">
        <v>0</v>
      </c>
      <c r="D123" s="12">
        <v>0</v>
      </c>
      <c r="E123" s="12">
        <v>33658697</v>
      </c>
      <c r="F123" s="12">
        <v>0</v>
      </c>
      <c r="G123" s="13">
        <v>33658697</v>
      </c>
      <c r="H123" s="13">
        <v>24570848.636017267</v>
      </c>
      <c r="I123" s="51">
        <v>0.72999999483097244</v>
      </c>
      <c r="J123" s="3" t="s">
        <v>8</v>
      </c>
      <c r="K123" s="3" t="s">
        <v>488</v>
      </c>
      <c r="L123" s="3" t="s">
        <v>557</v>
      </c>
      <c r="M123" s="53">
        <v>1</v>
      </c>
      <c r="N123" s="52">
        <v>-24570848.636017267</v>
      </c>
      <c r="O123" s="49"/>
    </row>
    <row r="124" spans="1:15" x14ac:dyDescent="0.35">
      <c r="A124" s="2">
        <v>33</v>
      </c>
      <c r="B124" s="3" t="s">
        <v>558</v>
      </c>
      <c r="C124" s="12">
        <v>0</v>
      </c>
      <c r="D124" s="12">
        <v>0</v>
      </c>
      <c r="E124" s="12">
        <v>4676502</v>
      </c>
      <c r="F124" s="12">
        <v>0</v>
      </c>
      <c r="G124" s="13">
        <v>4676502</v>
      </c>
      <c r="H124" s="13">
        <v>3413846.4358270322</v>
      </c>
      <c r="I124" s="51">
        <v>0.72999999483097244</v>
      </c>
      <c r="J124" s="3" t="s">
        <v>8</v>
      </c>
      <c r="K124" s="3" t="s">
        <v>488</v>
      </c>
      <c r="L124" s="3" t="s">
        <v>529</v>
      </c>
      <c r="M124" s="53">
        <v>1</v>
      </c>
      <c r="N124" s="52">
        <v>-3413846.4358270322</v>
      </c>
      <c r="O124" s="49"/>
    </row>
    <row r="125" spans="1:15" x14ac:dyDescent="0.35">
      <c r="A125" s="2">
        <v>33</v>
      </c>
      <c r="B125" s="3" t="s">
        <v>559</v>
      </c>
      <c r="C125" s="12">
        <v>0</v>
      </c>
      <c r="D125" s="12">
        <v>0</v>
      </c>
      <c r="E125" s="12">
        <v>1650525</v>
      </c>
      <c r="F125" s="12">
        <v>0</v>
      </c>
      <c r="G125" s="13">
        <v>1650525</v>
      </c>
      <c r="H125" s="13">
        <v>1204883.2414683907</v>
      </c>
      <c r="I125" s="51">
        <v>0.72999999483097233</v>
      </c>
      <c r="J125" s="3" t="s">
        <v>8</v>
      </c>
      <c r="K125" s="3" t="s">
        <v>488</v>
      </c>
      <c r="L125" s="3" t="s">
        <v>529</v>
      </c>
      <c r="M125" s="53">
        <v>1</v>
      </c>
      <c r="N125" s="52">
        <v>-1204883.2414683907</v>
      </c>
      <c r="O125" s="49"/>
    </row>
    <row r="126" spans="1:15" x14ac:dyDescent="0.35">
      <c r="A126" s="2">
        <v>33</v>
      </c>
      <c r="B126" s="3" t="s">
        <v>560</v>
      </c>
      <c r="C126" s="12">
        <v>0</v>
      </c>
      <c r="D126" s="12">
        <v>0</v>
      </c>
      <c r="E126" s="12">
        <v>3879310</v>
      </c>
      <c r="F126" s="12">
        <v>0</v>
      </c>
      <c r="G126" s="13">
        <v>3879310</v>
      </c>
      <c r="H126" s="13">
        <v>2831896.2799477396</v>
      </c>
      <c r="I126" s="51">
        <v>0.72999999483097244</v>
      </c>
      <c r="J126" s="3" t="s">
        <v>8</v>
      </c>
      <c r="K126" s="3" t="s">
        <v>544</v>
      </c>
      <c r="L126" s="3" t="s">
        <v>530</v>
      </c>
      <c r="M126" s="53">
        <v>1</v>
      </c>
      <c r="N126" s="52">
        <v>-2831896.2799477396</v>
      </c>
      <c r="O126" s="49"/>
    </row>
    <row r="127" spans="1:15" x14ac:dyDescent="0.35">
      <c r="A127" s="2">
        <v>33</v>
      </c>
      <c r="B127" s="3" t="s">
        <v>561</v>
      </c>
      <c r="C127" s="12">
        <v>0</v>
      </c>
      <c r="D127" s="12">
        <v>0</v>
      </c>
      <c r="E127" s="12">
        <v>350000</v>
      </c>
      <c r="F127" s="12">
        <v>0</v>
      </c>
      <c r="G127" s="13">
        <v>350000</v>
      </c>
      <c r="H127" s="13">
        <v>255499.99819084036</v>
      </c>
      <c r="I127" s="51">
        <v>0.72999999483097244</v>
      </c>
      <c r="J127" s="3" t="s">
        <v>8</v>
      </c>
      <c r="K127" s="3" t="s">
        <v>544</v>
      </c>
      <c r="L127" s="3" t="s">
        <v>530</v>
      </c>
      <c r="M127" s="53">
        <v>1</v>
      </c>
      <c r="N127" s="52">
        <v>-255499.99819084036</v>
      </c>
      <c r="O127" s="49"/>
    </row>
    <row r="128" spans="1:15" x14ac:dyDescent="0.35">
      <c r="A128" s="2">
        <v>33</v>
      </c>
      <c r="B128" s="3" t="s">
        <v>562</v>
      </c>
      <c r="C128" s="12">
        <v>0</v>
      </c>
      <c r="D128" s="12">
        <v>0</v>
      </c>
      <c r="E128" s="12">
        <v>350000</v>
      </c>
      <c r="F128" s="12">
        <v>0</v>
      </c>
      <c r="G128" s="13">
        <v>350000</v>
      </c>
      <c r="H128" s="13">
        <v>255499.99819084036</v>
      </c>
      <c r="I128" s="51">
        <v>0.72999999483097244</v>
      </c>
      <c r="J128" s="3" t="s">
        <v>8</v>
      </c>
      <c r="K128" s="3" t="s">
        <v>544</v>
      </c>
      <c r="L128" s="3" t="s">
        <v>530</v>
      </c>
      <c r="M128" s="53">
        <v>1</v>
      </c>
      <c r="N128" s="52">
        <v>-255499.99819084036</v>
      </c>
      <c r="O128" s="49"/>
    </row>
    <row r="129" spans="1:15" x14ac:dyDescent="0.35">
      <c r="A129" s="2">
        <v>33</v>
      </c>
      <c r="B129" s="3" t="s">
        <v>563</v>
      </c>
      <c r="C129" s="12">
        <v>0</v>
      </c>
      <c r="D129" s="12">
        <v>0</v>
      </c>
      <c r="E129" s="12">
        <v>922068</v>
      </c>
      <c r="F129" s="12">
        <v>0</v>
      </c>
      <c r="G129" s="13">
        <v>922068</v>
      </c>
      <c r="H129" s="13">
        <v>673109.63523380505</v>
      </c>
      <c r="I129" s="51">
        <v>0.72999999483097244</v>
      </c>
      <c r="J129" s="3" t="s">
        <v>8</v>
      </c>
      <c r="K129" s="3" t="s">
        <v>544</v>
      </c>
      <c r="L129" s="3" t="s">
        <v>530</v>
      </c>
      <c r="M129" s="53">
        <v>1</v>
      </c>
      <c r="N129" s="52">
        <v>-673109.63523380505</v>
      </c>
      <c r="O129" s="49"/>
    </row>
    <row r="130" spans="1:15" x14ac:dyDescent="0.35">
      <c r="A130" s="2">
        <v>33</v>
      </c>
      <c r="B130" s="3" t="s">
        <v>564</v>
      </c>
      <c r="C130" s="12">
        <v>0</v>
      </c>
      <c r="D130" s="12">
        <v>0</v>
      </c>
      <c r="E130" s="12">
        <v>60000</v>
      </c>
      <c r="F130" s="12">
        <v>0</v>
      </c>
      <c r="G130" s="13">
        <v>60000</v>
      </c>
      <c r="H130" s="13">
        <v>43799.999689858349</v>
      </c>
      <c r="I130" s="51">
        <v>0.72999999483097244</v>
      </c>
      <c r="J130" s="3" t="s">
        <v>8</v>
      </c>
      <c r="K130" s="3" t="s">
        <v>544</v>
      </c>
      <c r="L130" s="3" t="s">
        <v>530</v>
      </c>
      <c r="M130" s="53">
        <v>1</v>
      </c>
      <c r="N130" s="52">
        <v>-43799.999689858349</v>
      </c>
      <c r="O130" s="49"/>
    </row>
    <row r="131" spans="1:15" x14ac:dyDescent="0.35">
      <c r="A131" s="2">
        <v>33</v>
      </c>
      <c r="B131" s="3" t="s">
        <v>565</v>
      </c>
      <c r="C131" s="12">
        <v>0</v>
      </c>
      <c r="D131" s="12">
        <v>0</v>
      </c>
      <c r="E131" s="12">
        <v>60000</v>
      </c>
      <c r="F131" s="12">
        <v>0</v>
      </c>
      <c r="G131" s="13">
        <v>60000</v>
      </c>
      <c r="H131" s="13">
        <v>43799.999689858349</v>
      </c>
      <c r="I131" s="51">
        <v>0.72999999483097244</v>
      </c>
      <c r="J131" s="3" t="s">
        <v>8</v>
      </c>
      <c r="K131" s="3" t="s">
        <v>544</v>
      </c>
      <c r="L131" s="3" t="s">
        <v>530</v>
      </c>
      <c r="M131" s="53">
        <v>1</v>
      </c>
      <c r="N131" s="52">
        <v>-43799.999689858349</v>
      </c>
      <c r="O131" s="49"/>
    </row>
    <row r="132" spans="1:15" x14ac:dyDescent="0.35">
      <c r="A132" s="2">
        <v>33</v>
      </c>
      <c r="B132" s="3" t="s">
        <v>566</v>
      </c>
      <c r="C132" s="12">
        <v>0</v>
      </c>
      <c r="D132" s="12">
        <v>0</v>
      </c>
      <c r="E132" s="12">
        <v>2860000</v>
      </c>
      <c r="F132" s="12">
        <v>0</v>
      </c>
      <c r="G132" s="13">
        <v>2860000</v>
      </c>
      <c r="H132" s="13">
        <v>2087799.9852165813</v>
      </c>
      <c r="I132" s="51">
        <v>0.72999999483097244</v>
      </c>
      <c r="J132" s="3" t="s">
        <v>8</v>
      </c>
      <c r="K132" s="3" t="s">
        <v>544</v>
      </c>
      <c r="L132" s="3" t="s">
        <v>530</v>
      </c>
      <c r="M132" s="53">
        <v>1</v>
      </c>
      <c r="N132" s="52">
        <v>-2087799.9852165813</v>
      </c>
      <c r="O132" s="49"/>
    </row>
    <row r="133" spans="1:15" x14ac:dyDescent="0.35">
      <c r="A133" s="2">
        <v>33</v>
      </c>
      <c r="B133" s="3" t="s">
        <v>567</v>
      </c>
      <c r="C133" s="12">
        <v>0</v>
      </c>
      <c r="D133" s="12">
        <v>0</v>
      </c>
      <c r="E133" s="12">
        <v>6300000</v>
      </c>
      <c r="F133" s="12">
        <v>0</v>
      </c>
      <c r="G133" s="13">
        <v>6300000</v>
      </c>
      <c r="H133" s="13">
        <v>4598999.9674351262</v>
      </c>
      <c r="I133" s="51">
        <v>0.72999999483097244</v>
      </c>
      <c r="J133" s="3" t="s">
        <v>8</v>
      </c>
      <c r="K133" s="3" t="s">
        <v>544</v>
      </c>
      <c r="L133" s="3" t="s">
        <v>530</v>
      </c>
      <c r="M133" s="53">
        <v>1</v>
      </c>
      <c r="N133" s="52">
        <v>-4598999.9674351262</v>
      </c>
      <c r="O133" s="49"/>
    </row>
    <row r="134" spans="1:15" x14ac:dyDescent="0.35">
      <c r="A134" s="2">
        <v>33</v>
      </c>
      <c r="B134" s="3" t="s">
        <v>568</v>
      </c>
      <c r="C134" s="12">
        <v>0</v>
      </c>
      <c r="D134" s="12">
        <v>0</v>
      </c>
      <c r="E134" s="12">
        <v>60000</v>
      </c>
      <c r="F134" s="12">
        <v>0</v>
      </c>
      <c r="G134" s="13">
        <v>60000</v>
      </c>
      <c r="H134" s="13">
        <v>43799.999689858349</v>
      </c>
      <c r="I134" s="51">
        <v>0.72999999483097244</v>
      </c>
      <c r="J134" s="3" t="s">
        <v>8</v>
      </c>
      <c r="K134" s="3" t="s">
        <v>544</v>
      </c>
      <c r="L134" s="3" t="s">
        <v>530</v>
      </c>
      <c r="M134" s="53">
        <v>1</v>
      </c>
      <c r="N134" s="52">
        <v>-43799.999689858349</v>
      </c>
      <c r="O134" s="49"/>
    </row>
    <row r="135" spans="1:15" x14ac:dyDescent="0.35">
      <c r="A135" s="2">
        <v>33</v>
      </c>
      <c r="B135" s="3" t="s">
        <v>569</v>
      </c>
      <c r="C135" s="12">
        <v>0</v>
      </c>
      <c r="D135" s="12">
        <v>0</v>
      </c>
      <c r="E135" s="12">
        <v>344828</v>
      </c>
      <c r="F135" s="12">
        <v>0</v>
      </c>
      <c r="G135" s="13">
        <v>344828</v>
      </c>
      <c r="H135" s="13">
        <v>251724.43821757456</v>
      </c>
      <c r="I135" s="51">
        <v>0.72999999483097244</v>
      </c>
      <c r="J135" s="3" t="s">
        <v>8</v>
      </c>
      <c r="K135" s="3" t="s">
        <v>544</v>
      </c>
      <c r="L135" s="3" t="s">
        <v>530</v>
      </c>
      <c r="M135" s="53">
        <v>1</v>
      </c>
      <c r="N135" s="52">
        <v>-251724.43821757456</v>
      </c>
      <c r="O135" s="49"/>
    </row>
    <row r="136" spans="1:15" x14ac:dyDescent="0.35">
      <c r="A136" s="2">
        <v>33</v>
      </c>
      <c r="B136" s="3" t="s">
        <v>570</v>
      </c>
      <c r="C136" s="12">
        <v>0</v>
      </c>
      <c r="D136" s="12">
        <v>0</v>
      </c>
      <c r="E136" s="12">
        <v>87321059</v>
      </c>
      <c r="F136" s="12">
        <v>0</v>
      </c>
      <c r="G136" s="13">
        <v>87321059</v>
      </c>
      <c r="H136" s="13">
        <v>63744372.618635036</v>
      </c>
      <c r="I136" s="51">
        <v>0.72999999483097244</v>
      </c>
      <c r="J136" s="3" t="s">
        <v>8</v>
      </c>
      <c r="K136" s="3" t="s">
        <v>571</v>
      </c>
      <c r="L136" s="3" t="s">
        <v>572</v>
      </c>
      <c r="M136" s="53">
        <v>1</v>
      </c>
      <c r="N136" s="52">
        <v>-63744372.618635036</v>
      </c>
      <c r="O136" s="49"/>
    </row>
    <row r="137" spans="1:15" x14ac:dyDescent="0.35">
      <c r="A137" s="2">
        <v>33</v>
      </c>
      <c r="B137" s="3" t="s">
        <v>573</v>
      </c>
      <c r="C137" s="12">
        <v>0</v>
      </c>
      <c r="D137" s="12">
        <v>0</v>
      </c>
      <c r="E137" s="12">
        <v>12516829</v>
      </c>
      <c r="F137" s="12">
        <v>0</v>
      </c>
      <c r="G137" s="13">
        <v>12516829</v>
      </c>
      <c r="H137" s="13">
        <v>9137285.1053001657</v>
      </c>
      <c r="I137" s="51">
        <v>0.72999999483097244</v>
      </c>
      <c r="J137" s="3" t="s">
        <v>8</v>
      </c>
      <c r="K137" s="3" t="s">
        <v>377</v>
      </c>
      <c r="L137" s="3" t="s">
        <v>574</v>
      </c>
      <c r="M137" s="53">
        <v>1</v>
      </c>
      <c r="N137" s="52">
        <v>-9137285.1053001657</v>
      </c>
      <c r="O137" s="49"/>
    </row>
    <row r="138" spans="1:15" x14ac:dyDescent="0.35">
      <c r="A138" s="2">
        <v>33</v>
      </c>
      <c r="B138" s="3" t="s">
        <v>575</v>
      </c>
      <c r="C138" s="12">
        <v>0</v>
      </c>
      <c r="D138" s="12">
        <v>0</v>
      </c>
      <c r="E138" s="12">
        <v>1375439</v>
      </c>
      <c r="F138" s="12">
        <v>0</v>
      </c>
      <c r="G138" s="13">
        <v>1375439</v>
      </c>
      <c r="H138" s="13">
        <v>1004070.5033412769</v>
      </c>
      <c r="I138" s="51">
        <v>0.73000002424046206</v>
      </c>
      <c r="J138" s="3" t="s">
        <v>8</v>
      </c>
      <c r="K138" s="3" t="s">
        <v>488</v>
      </c>
      <c r="L138" s="3" t="s">
        <v>576</v>
      </c>
      <c r="M138" s="53">
        <v>1</v>
      </c>
      <c r="N138" s="52">
        <v>-1004070.5033412769</v>
      </c>
      <c r="O138" s="49"/>
    </row>
    <row r="139" spans="1:15" x14ac:dyDescent="0.35">
      <c r="A139" s="2">
        <v>33</v>
      </c>
      <c r="B139" s="3" t="s">
        <v>577</v>
      </c>
      <c r="C139" s="12">
        <v>0</v>
      </c>
      <c r="D139" s="12">
        <v>0</v>
      </c>
      <c r="E139" s="12">
        <v>550170</v>
      </c>
      <c r="F139" s="12">
        <v>0</v>
      </c>
      <c r="G139" s="13">
        <v>550170</v>
      </c>
      <c r="H139" s="13">
        <v>401624.10273491655</v>
      </c>
      <c r="I139" s="51">
        <v>0.73000000497103901</v>
      </c>
      <c r="J139" s="3" t="s">
        <v>8</v>
      </c>
      <c r="K139" s="3" t="s">
        <v>488</v>
      </c>
      <c r="L139" s="3" t="s">
        <v>578</v>
      </c>
      <c r="M139" s="53">
        <v>1</v>
      </c>
      <c r="N139" s="52">
        <v>-401624.10273491655</v>
      </c>
      <c r="O139" s="49"/>
    </row>
    <row r="140" spans="1:15" x14ac:dyDescent="0.35">
      <c r="A140" s="2">
        <v>33</v>
      </c>
      <c r="B140" s="3" t="s">
        <v>579</v>
      </c>
      <c r="C140" s="12">
        <v>0</v>
      </c>
      <c r="D140" s="12">
        <v>0</v>
      </c>
      <c r="E140" s="12">
        <v>2750892</v>
      </c>
      <c r="F140" s="12">
        <v>0</v>
      </c>
      <c r="G140" s="13">
        <v>2750892</v>
      </c>
      <c r="H140" s="13">
        <v>2008151.1736747914</v>
      </c>
      <c r="I140" s="51">
        <v>0.73000000497103901</v>
      </c>
      <c r="J140" s="3" t="s">
        <v>8</v>
      </c>
      <c r="K140" s="3" t="s">
        <v>488</v>
      </c>
      <c r="L140" s="3" t="s">
        <v>580</v>
      </c>
      <c r="M140" s="53">
        <v>1</v>
      </c>
      <c r="N140" s="52">
        <v>-2008151.1736747914</v>
      </c>
      <c r="O140" s="49"/>
    </row>
    <row r="141" spans="1:15" x14ac:dyDescent="0.35">
      <c r="A141" s="2">
        <v>35</v>
      </c>
      <c r="B141" s="3" t="s">
        <v>581</v>
      </c>
      <c r="C141" s="12">
        <v>0</v>
      </c>
      <c r="D141" s="12">
        <v>0</v>
      </c>
      <c r="E141" s="12">
        <v>-19669048</v>
      </c>
      <c r="F141" s="12">
        <v>0</v>
      </c>
      <c r="G141" s="13">
        <v>-19669048</v>
      </c>
      <c r="H141" s="13">
        <v>-19669048</v>
      </c>
      <c r="I141" s="51">
        <v>1</v>
      </c>
      <c r="J141" s="3" t="s">
        <v>262</v>
      </c>
      <c r="K141" s="3" t="s">
        <v>582</v>
      </c>
      <c r="L141" s="3" t="s">
        <v>583</v>
      </c>
      <c r="M141" s="53">
        <v>1</v>
      </c>
      <c r="N141" s="52">
        <v>19669048</v>
      </c>
      <c r="O141" s="49"/>
    </row>
    <row r="142" spans="1:15" x14ac:dyDescent="0.35">
      <c r="A142" s="2">
        <v>35</v>
      </c>
      <c r="B142" s="3" t="s">
        <v>584</v>
      </c>
      <c r="C142" s="12">
        <v>0</v>
      </c>
      <c r="D142" s="12">
        <v>0</v>
      </c>
      <c r="E142" s="12">
        <v>124574774</v>
      </c>
      <c r="F142" s="12">
        <v>0</v>
      </c>
      <c r="G142" s="13">
        <v>124574774</v>
      </c>
      <c r="H142" s="13">
        <v>124574774</v>
      </c>
      <c r="I142" s="51">
        <v>1</v>
      </c>
      <c r="J142" s="3" t="s">
        <v>350</v>
      </c>
      <c r="K142" s="3" t="s">
        <v>585</v>
      </c>
      <c r="L142" s="3" t="s">
        <v>586</v>
      </c>
      <c r="M142" s="53">
        <v>1</v>
      </c>
      <c r="N142" s="52">
        <v>-124574774</v>
      </c>
      <c r="O142" s="49"/>
    </row>
    <row r="143" spans="1:15" x14ac:dyDescent="0.35">
      <c r="A143" s="2">
        <v>36</v>
      </c>
      <c r="B143" s="3" t="s">
        <v>587</v>
      </c>
      <c r="C143" s="12">
        <v>0</v>
      </c>
      <c r="D143" s="12">
        <v>0</v>
      </c>
      <c r="E143" s="12">
        <v>11310313</v>
      </c>
      <c r="F143" s="12">
        <v>0</v>
      </c>
      <c r="G143" s="13">
        <v>11310313</v>
      </c>
      <c r="H143" s="13">
        <v>9274456.660000002</v>
      </c>
      <c r="I143" s="51">
        <v>0.82000000000000017</v>
      </c>
      <c r="J143" s="3" t="s">
        <v>109</v>
      </c>
      <c r="K143" s="3" t="s">
        <v>588</v>
      </c>
      <c r="L143" s="3" t="s">
        <v>589</v>
      </c>
      <c r="M143" s="53">
        <v>1</v>
      </c>
      <c r="N143" s="52">
        <v>-9274456.660000002</v>
      </c>
      <c r="O143" s="49"/>
    </row>
    <row r="144" spans="1:15" x14ac:dyDescent="0.35">
      <c r="A144" s="2">
        <v>36</v>
      </c>
      <c r="B144" s="3" t="s">
        <v>590</v>
      </c>
      <c r="C144" s="12">
        <v>0</v>
      </c>
      <c r="D144" s="12">
        <v>0</v>
      </c>
      <c r="E144" s="12">
        <v>13925</v>
      </c>
      <c r="F144" s="12">
        <v>0</v>
      </c>
      <c r="G144" s="13">
        <v>13925</v>
      </c>
      <c r="H144" s="13">
        <v>11418.5</v>
      </c>
      <c r="I144" s="51">
        <v>0.82</v>
      </c>
      <c r="J144" s="3" t="s">
        <v>109</v>
      </c>
      <c r="K144" s="3" t="s">
        <v>591</v>
      </c>
      <c r="L144" s="3" t="s">
        <v>592</v>
      </c>
      <c r="M144" s="53">
        <v>1</v>
      </c>
      <c r="N144" s="52">
        <v>-11418.5</v>
      </c>
    </row>
    <row r="145" spans="1:14" x14ac:dyDescent="0.35">
      <c r="A145" s="2">
        <v>36</v>
      </c>
      <c r="B145" s="3" t="s">
        <v>593</v>
      </c>
      <c r="C145" s="12">
        <v>0</v>
      </c>
      <c r="D145" s="12">
        <v>67918610</v>
      </c>
      <c r="E145" s="12">
        <v>0</v>
      </c>
      <c r="F145" s="12">
        <v>0</v>
      </c>
      <c r="G145" s="13">
        <v>67918610</v>
      </c>
      <c r="H145" s="13">
        <v>6791861</v>
      </c>
      <c r="I145" s="51">
        <v>0.1</v>
      </c>
      <c r="J145" s="3" t="s">
        <v>109</v>
      </c>
      <c r="K145" s="3" t="s">
        <v>594</v>
      </c>
      <c r="L145" s="3" t="s">
        <v>595</v>
      </c>
      <c r="M145" s="53">
        <v>1</v>
      </c>
      <c r="N145" s="52">
        <v>-6791861</v>
      </c>
    </row>
    <row r="146" spans="1:14" x14ac:dyDescent="0.35">
      <c r="A146" s="2">
        <v>36</v>
      </c>
      <c r="B146" s="3" t="s">
        <v>596</v>
      </c>
      <c r="C146" s="12">
        <v>0</v>
      </c>
      <c r="D146" s="12">
        <v>0</v>
      </c>
      <c r="E146" s="12">
        <v>19054955.000000011</v>
      </c>
      <c r="F146" s="12">
        <v>0</v>
      </c>
      <c r="G146" s="13">
        <v>19054955.000000011</v>
      </c>
      <c r="H146" s="13">
        <v>15625063.100000003</v>
      </c>
      <c r="I146" s="51">
        <v>0.81999999999999973</v>
      </c>
      <c r="J146" s="3" t="s">
        <v>597</v>
      </c>
      <c r="K146" s="3" t="s">
        <v>598</v>
      </c>
      <c r="L146" s="3" t="s">
        <v>599</v>
      </c>
      <c r="M146" s="53">
        <v>1</v>
      </c>
      <c r="N146" s="52">
        <v>-15625063.100000003</v>
      </c>
    </row>
    <row r="147" spans="1:14" x14ac:dyDescent="0.35">
      <c r="A147" s="2">
        <v>36</v>
      </c>
      <c r="B147" s="3" t="s">
        <v>600</v>
      </c>
      <c r="C147" s="12">
        <v>0</v>
      </c>
      <c r="D147" s="12">
        <v>0</v>
      </c>
      <c r="E147" s="12">
        <v>733931</v>
      </c>
      <c r="F147" s="12">
        <v>0</v>
      </c>
      <c r="G147" s="13">
        <v>733931</v>
      </c>
      <c r="H147" s="13">
        <v>601823.42000000004</v>
      </c>
      <c r="I147" s="51">
        <v>0.82000000000000006</v>
      </c>
      <c r="J147" s="3" t="s">
        <v>109</v>
      </c>
      <c r="K147" s="3" t="s">
        <v>601</v>
      </c>
      <c r="L147" s="3" t="s">
        <v>602</v>
      </c>
      <c r="M147" s="53">
        <v>1</v>
      </c>
      <c r="N147" s="52">
        <v>-601823.42000000004</v>
      </c>
    </row>
    <row r="148" spans="1:14" x14ac:dyDescent="0.35">
      <c r="A148" s="2">
        <v>36</v>
      </c>
      <c r="B148" s="3" t="s">
        <v>603</v>
      </c>
      <c r="C148" s="12">
        <v>0</v>
      </c>
      <c r="D148" s="12">
        <v>0</v>
      </c>
      <c r="E148" s="12">
        <v>43673</v>
      </c>
      <c r="F148" s="12">
        <v>0</v>
      </c>
      <c r="G148" s="13">
        <v>43673</v>
      </c>
      <c r="H148" s="13">
        <v>35811.860000000008</v>
      </c>
      <c r="I148" s="51">
        <v>0.82000000000000017</v>
      </c>
      <c r="J148" s="3" t="s">
        <v>109</v>
      </c>
      <c r="K148" s="3" t="s">
        <v>604</v>
      </c>
      <c r="L148" s="3" t="s">
        <v>602</v>
      </c>
      <c r="M148" s="53">
        <v>1</v>
      </c>
      <c r="N148" s="52">
        <v>-35811.860000000008</v>
      </c>
    </row>
    <row r="149" spans="1:14" x14ac:dyDescent="0.35">
      <c r="A149" s="2">
        <v>36</v>
      </c>
      <c r="B149" s="3" t="s">
        <v>605</v>
      </c>
      <c r="C149" s="12">
        <v>0</v>
      </c>
      <c r="D149" s="12">
        <v>0</v>
      </c>
      <c r="E149" s="12">
        <v>5798618.0000000037</v>
      </c>
      <c r="F149" s="12">
        <v>0</v>
      </c>
      <c r="G149" s="13">
        <v>5798618.0000000037</v>
      </c>
      <c r="H149" s="13">
        <v>4754866.7600000007</v>
      </c>
      <c r="I149" s="51">
        <v>0.81999999999999962</v>
      </c>
      <c r="J149" s="3" t="s">
        <v>109</v>
      </c>
      <c r="K149" s="3" t="s">
        <v>606</v>
      </c>
      <c r="L149" s="3" t="s">
        <v>602</v>
      </c>
      <c r="M149" s="53">
        <v>1</v>
      </c>
      <c r="N149" s="52">
        <v>-4754866.7600000007</v>
      </c>
    </row>
    <row r="150" spans="1:14" x14ac:dyDescent="0.35">
      <c r="A150" s="2">
        <v>39</v>
      </c>
      <c r="B150" s="3" t="s">
        <v>607</v>
      </c>
      <c r="C150" s="12">
        <v>0</v>
      </c>
      <c r="D150" s="12">
        <v>0</v>
      </c>
      <c r="E150" s="12">
        <v>25071</v>
      </c>
      <c r="F150" s="12">
        <v>0</v>
      </c>
      <c r="G150" s="13">
        <v>25071</v>
      </c>
      <c r="H150" s="13">
        <v>25071</v>
      </c>
      <c r="I150" s="51">
        <v>1</v>
      </c>
      <c r="J150" s="3" t="s">
        <v>394</v>
      </c>
      <c r="K150" s="3" t="s">
        <v>396</v>
      </c>
      <c r="L150" s="3" t="s">
        <v>397</v>
      </c>
      <c r="M150" s="53">
        <v>1</v>
      </c>
      <c r="N150" s="52">
        <v>-25071</v>
      </c>
    </row>
    <row r="151" spans="1:14" x14ac:dyDescent="0.35">
      <c r="A151" s="2">
        <v>39</v>
      </c>
      <c r="B151" s="3" t="s">
        <v>608</v>
      </c>
      <c r="C151" s="12">
        <v>0</v>
      </c>
      <c r="D151" s="12">
        <v>0</v>
      </c>
      <c r="E151" s="12">
        <v>863282</v>
      </c>
      <c r="F151" s="12">
        <v>0</v>
      </c>
      <c r="G151" s="13">
        <v>863282</v>
      </c>
      <c r="H151" s="13">
        <v>863282</v>
      </c>
      <c r="I151" s="51">
        <v>1</v>
      </c>
      <c r="J151" s="3" t="s">
        <v>10</v>
      </c>
      <c r="K151" s="3" t="s">
        <v>403</v>
      </c>
      <c r="L151" s="3" t="s">
        <v>404</v>
      </c>
      <c r="M151" s="53">
        <v>1</v>
      </c>
      <c r="N151" s="52">
        <v>-863282</v>
      </c>
    </row>
    <row r="152" spans="1:14" x14ac:dyDescent="0.35">
      <c r="A152" s="2">
        <v>39</v>
      </c>
      <c r="B152" s="3" t="s">
        <v>609</v>
      </c>
      <c r="C152" s="12">
        <v>0</v>
      </c>
      <c r="D152" s="12">
        <v>0</v>
      </c>
      <c r="E152" s="12">
        <v>7143312</v>
      </c>
      <c r="F152" s="12">
        <v>0</v>
      </c>
      <c r="G152" s="13">
        <v>7143312</v>
      </c>
      <c r="H152" s="13">
        <v>7143312</v>
      </c>
      <c r="I152" s="51">
        <v>1</v>
      </c>
      <c r="J152" s="3" t="s">
        <v>10</v>
      </c>
      <c r="K152" s="3" t="s">
        <v>405</v>
      </c>
      <c r="L152" s="3" t="s">
        <v>406</v>
      </c>
      <c r="M152" s="53">
        <v>1</v>
      </c>
      <c r="N152" s="52">
        <v>-7143312</v>
      </c>
    </row>
    <row r="153" spans="1:14" x14ac:dyDescent="0.35">
      <c r="A153" s="2">
        <v>39</v>
      </c>
      <c r="B153" s="3" t="s">
        <v>610</v>
      </c>
      <c r="C153" s="12">
        <v>0</v>
      </c>
      <c r="D153" s="12">
        <v>0</v>
      </c>
      <c r="E153" s="12">
        <v>1582549</v>
      </c>
      <c r="F153" s="12">
        <v>0</v>
      </c>
      <c r="G153" s="13">
        <v>1582549</v>
      </c>
      <c r="H153" s="13">
        <v>1582549</v>
      </c>
      <c r="I153" s="51">
        <v>1</v>
      </c>
      <c r="J153" s="3" t="s">
        <v>10</v>
      </c>
      <c r="K153" s="3" t="s">
        <v>407</v>
      </c>
      <c r="L153" s="3" t="s">
        <v>408</v>
      </c>
      <c r="M153" s="53">
        <v>1</v>
      </c>
      <c r="N153" s="52">
        <v>-1582549</v>
      </c>
    </row>
    <row r="154" spans="1:14" x14ac:dyDescent="0.35">
      <c r="A154" s="2">
        <v>39</v>
      </c>
      <c r="B154" s="3" t="s">
        <v>611</v>
      </c>
      <c r="C154" s="12">
        <v>0</v>
      </c>
      <c r="D154" s="12">
        <v>0</v>
      </c>
      <c r="E154" s="12">
        <v>596988</v>
      </c>
      <c r="F154" s="12">
        <v>0</v>
      </c>
      <c r="G154" s="13">
        <v>596988</v>
      </c>
      <c r="H154" s="13">
        <v>517230</v>
      </c>
      <c r="I154" s="51">
        <v>0.86639932460953994</v>
      </c>
      <c r="J154" s="3" t="s">
        <v>418</v>
      </c>
      <c r="K154" s="3" t="s">
        <v>420</v>
      </c>
      <c r="L154" s="3" t="s">
        <v>421</v>
      </c>
      <c r="M154" s="53">
        <v>1</v>
      </c>
      <c r="N154" s="52">
        <v>-517230</v>
      </c>
    </row>
    <row r="155" spans="1:14" x14ac:dyDescent="0.35">
      <c r="A155" s="2">
        <v>39</v>
      </c>
      <c r="B155" s="3" t="s">
        <v>612</v>
      </c>
      <c r="C155" s="12">
        <v>0</v>
      </c>
      <c r="D155" s="12">
        <v>0</v>
      </c>
      <c r="E155" s="12">
        <v>47590063</v>
      </c>
      <c r="F155" s="12">
        <v>0</v>
      </c>
      <c r="G155" s="13">
        <v>47590063</v>
      </c>
      <c r="H155" s="13">
        <v>45096344</v>
      </c>
      <c r="I155" s="51">
        <v>0.94760000632905239</v>
      </c>
      <c r="J155" s="3" t="s">
        <v>418</v>
      </c>
      <c r="K155" s="3" t="s">
        <v>423</v>
      </c>
      <c r="L155" s="3" t="s">
        <v>424</v>
      </c>
      <c r="M155" s="53">
        <v>1</v>
      </c>
      <c r="N155" s="52">
        <v>-45096344</v>
      </c>
    </row>
    <row r="156" spans="1:14" x14ac:dyDescent="0.35">
      <c r="A156" s="2">
        <v>39</v>
      </c>
      <c r="B156" s="3" t="s">
        <v>613</v>
      </c>
      <c r="C156" s="12">
        <v>0</v>
      </c>
      <c r="D156" s="12">
        <v>0</v>
      </c>
      <c r="E156" s="12">
        <v>2331464</v>
      </c>
      <c r="F156" s="12">
        <v>0</v>
      </c>
      <c r="G156" s="13">
        <v>2331464</v>
      </c>
      <c r="H156" s="13">
        <v>1981744.3474544745</v>
      </c>
      <c r="I156" s="51">
        <v>0.84999997746243328</v>
      </c>
      <c r="J156" s="3" t="s">
        <v>10</v>
      </c>
      <c r="K156" s="3" t="s">
        <v>426</v>
      </c>
      <c r="L156" s="3" t="s">
        <v>427</v>
      </c>
      <c r="M156" s="53">
        <v>1</v>
      </c>
      <c r="N156" s="52">
        <v>-1981744.3474544745</v>
      </c>
    </row>
    <row r="157" spans="1:14" x14ac:dyDescent="0.35">
      <c r="A157" s="2">
        <v>39</v>
      </c>
      <c r="B157" s="3" t="s">
        <v>614</v>
      </c>
      <c r="C157" s="12">
        <v>0</v>
      </c>
      <c r="D157" s="12">
        <v>0</v>
      </c>
      <c r="E157" s="12">
        <v>317934</v>
      </c>
      <c r="F157" s="12">
        <v>0</v>
      </c>
      <c r="G157" s="13">
        <v>317934</v>
      </c>
      <c r="H157" s="13">
        <v>270243.86966006493</v>
      </c>
      <c r="I157" s="51">
        <v>0.84999990457159325</v>
      </c>
      <c r="J157" s="3" t="s">
        <v>10</v>
      </c>
      <c r="K157" s="3" t="s">
        <v>432</v>
      </c>
      <c r="L157" s="3" t="s">
        <v>433</v>
      </c>
      <c r="M157" s="53">
        <v>1</v>
      </c>
      <c r="N157" s="52">
        <v>-270243.86966006493</v>
      </c>
    </row>
    <row r="158" spans="1:14" x14ac:dyDescent="0.35">
      <c r="A158" s="2">
        <v>40</v>
      </c>
      <c r="B158" s="3" t="s">
        <v>616</v>
      </c>
      <c r="C158" s="12">
        <v>0</v>
      </c>
      <c r="D158" s="12">
        <v>0</v>
      </c>
      <c r="E158" s="12">
        <v>175578932</v>
      </c>
      <c r="F158" s="12">
        <v>0</v>
      </c>
      <c r="G158" s="13">
        <v>175578932</v>
      </c>
      <c r="H158" s="13">
        <v>25141392</v>
      </c>
      <c r="I158" s="51">
        <v>0.14319139382850329</v>
      </c>
      <c r="J158" s="3" t="s">
        <v>615</v>
      </c>
      <c r="K158" s="3" t="s">
        <v>617</v>
      </c>
      <c r="L158" s="3" t="s">
        <v>618</v>
      </c>
      <c r="M158" s="53">
        <v>1</v>
      </c>
      <c r="N158" s="52">
        <v>-25141392</v>
      </c>
    </row>
    <row r="159" spans="1:14" x14ac:dyDescent="0.35">
      <c r="A159" s="2">
        <v>40</v>
      </c>
      <c r="B159" s="3" t="s">
        <v>619</v>
      </c>
      <c r="C159" s="12">
        <v>0</v>
      </c>
      <c r="D159" s="12">
        <v>0</v>
      </c>
      <c r="E159" s="12">
        <v>56861075</v>
      </c>
      <c r="F159" s="12">
        <v>0</v>
      </c>
      <c r="G159" s="13">
        <v>56861075</v>
      </c>
      <c r="H159" s="13">
        <v>56861075</v>
      </c>
      <c r="I159" s="51">
        <v>1</v>
      </c>
      <c r="J159" s="3" t="s">
        <v>615</v>
      </c>
      <c r="K159" s="3" t="s">
        <v>620</v>
      </c>
      <c r="L159" s="3" t="s">
        <v>621</v>
      </c>
      <c r="M159" s="53">
        <v>1</v>
      </c>
      <c r="N159" s="52">
        <v>-56861075</v>
      </c>
    </row>
    <row r="160" spans="1:14" x14ac:dyDescent="0.35">
      <c r="A160" s="2">
        <v>21</v>
      </c>
      <c r="B160" s="3" t="s">
        <v>622</v>
      </c>
      <c r="C160" s="12">
        <v>0</v>
      </c>
      <c r="D160" s="12">
        <v>0</v>
      </c>
      <c r="E160" s="12">
        <v>1776150</v>
      </c>
      <c r="F160" s="12">
        <v>0</v>
      </c>
      <c r="G160" s="13">
        <v>1776150</v>
      </c>
      <c r="H160" s="13">
        <v>368568.15298034908</v>
      </c>
      <c r="I160" s="51">
        <v>0.20750958701705885</v>
      </c>
      <c r="J160" s="3" t="s">
        <v>9</v>
      </c>
      <c r="K160" s="3" t="s">
        <v>623</v>
      </c>
      <c r="L160" s="3" t="s">
        <v>624</v>
      </c>
      <c r="M160" s="53">
        <v>1</v>
      </c>
      <c r="N160" s="52">
        <v>-368568.15298034908</v>
      </c>
    </row>
    <row r="161" spans="1:14" x14ac:dyDescent="0.35">
      <c r="A161" s="2">
        <v>21</v>
      </c>
      <c r="B161" s="3" t="s">
        <v>626</v>
      </c>
      <c r="C161" s="12">
        <v>0</v>
      </c>
      <c r="D161" s="12">
        <v>0</v>
      </c>
      <c r="E161" s="12">
        <v>388992</v>
      </c>
      <c r="F161" s="12">
        <v>0</v>
      </c>
      <c r="G161" s="13">
        <v>388992</v>
      </c>
      <c r="H161" s="13">
        <v>62592</v>
      </c>
      <c r="I161" s="51">
        <v>0.16090819348469892</v>
      </c>
      <c r="J161" s="3" t="s">
        <v>9</v>
      </c>
      <c r="K161" s="3" t="s">
        <v>627</v>
      </c>
      <c r="L161" s="3" t="s">
        <v>625</v>
      </c>
      <c r="M161" s="53">
        <v>1</v>
      </c>
      <c r="N161" s="52">
        <v>-62592</v>
      </c>
    </row>
    <row r="162" spans="1:14" x14ac:dyDescent="0.35">
      <c r="A162" s="2">
        <v>21</v>
      </c>
      <c r="B162" s="3" t="s">
        <v>629</v>
      </c>
      <c r="C162" s="12">
        <v>0</v>
      </c>
      <c r="D162" s="12">
        <v>0</v>
      </c>
      <c r="E162" s="12">
        <v>722257</v>
      </c>
      <c r="F162" s="12">
        <v>0</v>
      </c>
      <c r="G162" s="13">
        <v>722257</v>
      </c>
      <c r="H162" s="13">
        <v>95636</v>
      </c>
      <c r="I162" s="51">
        <v>0.13241270074225656</v>
      </c>
      <c r="J162" s="3" t="s">
        <v>9</v>
      </c>
      <c r="K162" s="3" t="s">
        <v>630</v>
      </c>
      <c r="L162" s="3" t="s">
        <v>628</v>
      </c>
      <c r="M162" s="53">
        <v>1</v>
      </c>
      <c r="N162" s="52">
        <v>-95636</v>
      </c>
    </row>
    <row r="163" spans="1:14" x14ac:dyDescent="0.35">
      <c r="A163" s="2">
        <v>21</v>
      </c>
      <c r="B163" s="3" t="s">
        <v>632</v>
      </c>
      <c r="C163" s="12">
        <v>0</v>
      </c>
      <c r="D163" s="12">
        <v>0</v>
      </c>
      <c r="E163" s="12">
        <v>1156280</v>
      </c>
      <c r="F163" s="12">
        <v>0</v>
      </c>
      <c r="G163" s="13">
        <v>1156280</v>
      </c>
      <c r="H163" s="13">
        <v>173442</v>
      </c>
      <c r="I163" s="51">
        <v>0.15</v>
      </c>
      <c r="J163" s="3" t="s">
        <v>9</v>
      </c>
      <c r="K163" s="3" t="s">
        <v>633</v>
      </c>
      <c r="L163" s="3" t="s">
        <v>631</v>
      </c>
      <c r="M163" s="53">
        <v>1</v>
      </c>
      <c r="N163" s="52">
        <v>-173442</v>
      </c>
    </row>
    <row r="164" spans="1:14" x14ac:dyDescent="0.35">
      <c r="A164" s="2">
        <v>21</v>
      </c>
      <c r="B164" s="3" t="s">
        <v>635</v>
      </c>
      <c r="C164" s="12">
        <v>0</v>
      </c>
      <c r="D164" s="12">
        <v>0</v>
      </c>
      <c r="E164" s="12">
        <v>141674</v>
      </c>
      <c r="F164" s="12">
        <v>0</v>
      </c>
      <c r="G164" s="13">
        <v>141674</v>
      </c>
      <c r="H164" s="13">
        <v>35419</v>
      </c>
      <c r="I164" s="51">
        <v>0.25000352922907521</v>
      </c>
      <c r="J164" s="3" t="s">
        <v>9</v>
      </c>
      <c r="K164" s="3" t="s">
        <v>636</v>
      </c>
      <c r="L164" s="3" t="s">
        <v>634</v>
      </c>
      <c r="M164" s="53">
        <v>1</v>
      </c>
      <c r="N164" s="52">
        <v>-35419</v>
      </c>
    </row>
    <row r="165" spans="1:14" x14ac:dyDescent="0.35">
      <c r="A165" s="2">
        <v>21</v>
      </c>
      <c r="B165" s="3" t="s">
        <v>637</v>
      </c>
      <c r="C165" s="12">
        <v>0</v>
      </c>
      <c r="D165" s="12">
        <v>0</v>
      </c>
      <c r="E165" s="12">
        <v>193650</v>
      </c>
      <c r="F165" s="12">
        <v>0</v>
      </c>
      <c r="G165" s="13">
        <v>193650</v>
      </c>
      <c r="H165" s="13">
        <v>32587</v>
      </c>
      <c r="I165" s="51">
        <v>0.16827782081074102</v>
      </c>
      <c r="J165" s="3" t="s">
        <v>9</v>
      </c>
      <c r="K165" s="3" t="s">
        <v>638</v>
      </c>
      <c r="L165" s="3" t="s">
        <v>634</v>
      </c>
      <c r="M165" s="53">
        <v>1</v>
      </c>
      <c r="N165" s="52">
        <v>-32587</v>
      </c>
    </row>
    <row r="166" spans="1:14" x14ac:dyDescent="0.35">
      <c r="A166" s="2">
        <v>21</v>
      </c>
      <c r="B166" s="3" t="s">
        <v>639</v>
      </c>
      <c r="C166" s="12">
        <v>0</v>
      </c>
      <c r="D166" s="12">
        <v>0</v>
      </c>
      <c r="E166" s="12">
        <v>622000</v>
      </c>
      <c r="F166" s="12">
        <v>0</v>
      </c>
      <c r="G166" s="13">
        <v>622000</v>
      </c>
      <c r="H166" s="13">
        <v>93300</v>
      </c>
      <c r="I166" s="51">
        <v>0.15</v>
      </c>
      <c r="J166" s="3" t="s">
        <v>9</v>
      </c>
      <c r="K166" s="3" t="s">
        <v>640</v>
      </c>
      <c r="L166" s="3" t="s">
        <v>634</v>
      </c>
      <c r="M166" s="53">
        <v>1</v>
      </c>
      <c r="N166" s="52">
        <v>-93300</v>
      </c>
    </row>
    <row r="167" spans="1:14" x14ac:dyDescent="0.35">
      <c r="A167" s="2">
        <v>21</v>
      </c>
      <c r="B167" s="3" t="s">
        <v>643</v>
      </c>
      <c r="C167" s="12">
        <v>0</v>
      </c>
      <c r="D167" s="12">
        <v>0</v>
      </c>
      <c r="E167" s="12">
        <v>768454</v>
      </c>
      <c r="F167" s="12">
        <v>0</v>
      </c>
      <c r="G167" s="13">
        <v>768454</v>
      </c>
      <c r="H167" s="13">
        <v>115268</v>
      </c>
      <c r="I167" s="51">
        <v>0.14999986986859332</v>
      </c>
      <c r="J167" s="3" t="s">
        <v>9</v>
      </c>
      <c r="K167" s="3" t="s">
        <v>644</v>
      </c>
      <c r="L167" s="3" t="s">
        <v>642</v>
      </c>
      <c r="M167" s="53">
        <v>1</v>
      </c>
      <c r="N167" s="52">
        <v>-115268</v>
      </c>
    </row>
    <row r="168" spans="1:14" x14ac:dyDescent="0.35">
      <c r="A168" s="2">
        <v>21</v>
      </c>
      <c r="B168" s="3" t="s">
        <v>646</v>
      </c>
      <c r="C168" s="12">
        <v>0</v>
      </c>
      <c r="D168" s="12">
        <v>0</v>
      </c>
      <c r="E168" s="12">
        <v>54399</v>
      </c>
      <c r="F168" s="12">
        <v>0</v>
      </c>
      <c r="G168" s="13">
        <v>54399</v>
      </c>
      <c r="H168" s="13">
        <v>11288.314024140984</v>
      </c>
      <c r="I168" s="51">
        <v>0.20750958701705885</v>
      </c>
      <c r="J168" s="3" t="s">
        <v>9</v>
      </c>
      <c r="K168" s="3" t="s">
        <v>647</v>
      </c>
      <c r="L168" s="3" t="s">
        <v>645</v>
      </c>
      <c r="M168" s="53">
        <v>1</v>
      </c>
      <c r="N168" s="52">
        <v>-11288.314024140984</v>
      </c>
    </row>
    <row r="169" spans="1:14" x14ac:dyDescent="0.35">
      <c r="A169" s="2">
        <v>21</v>
      </c>
      <c r="B169" s="3" t="s">
        <v>649</v>
      </c>
      <c r="C169" s="12">
        <v>0</v>
      </c>
      <c r="D169" s="12">
        <v>0</v>
      </c>
      <c r="E169" s="12">
        <v>1741592</v>
      </c>
      <c r="F169" s="12">
        <v>0</v>
      </c>
      <c r="G169" s="13">
        <v>1741592</v>
      </c>
      <c r="H169" s="13">
        <v>256540</v>
      </c>
      <c r="I169" s="51">
        <v>0.14730200873683388</v>
      </c>
      <c r="J169" s="3" t="s">
        <v>9</v>
      </c>
      <c r="K169" s="3" t="s">
        <v>650</v>
      </c>
      <c r="L169" s="3" t="s">
        <v>648</v>
      </c>
      <c r="M169" s="53">
        <v>1</v>
      </c>
      <c r="N169" s="52">
        <v>-256540</v>
      </c>
    </row>
    <row r="170" spans="1:14" x14ac:dyDescent="0.35">
      <c r="A170" s="2">
        <v>21</v>
      </c>
      <c r="B170" s="3" t="s">
        <v>651</v>
      </c>
      <c r="C170" s="12">
        <v>0</v>
      </c>
      <c r="D170" s="12">
        <v>0</v>
      </c>
      <c r="E170" s="12">
        <v>821120</v>
      </c>
      <c r="F170" s="12">
        <v>0</v>
      </c>
      <c r="G170" s="13">
        <v>821120</v>
      </c>
      <c r="H170" s="13">
        <v>123045</v>
      </c>
      <c r="I170" s="51">
        <v>0.14985020459859705</v>
      </c>
      <c r="J170" s="3" t="s">
        <v>9</v>
      </c>
      <c r="K170" s="3" t="s">
        <v>652</v>
      </c>
      <c r="L170" s="3" t="s">
        <v>648</v>
      </c>
      <c r="M170" s="53">
        <v>1</v>
      </c>
      <c r="N170" s="52">
        <v>-123045</v>
      </c>
    </row>
    <row r="171" spans="1:14" x14ac:dyDescent="0.35">
      <c r="A171" s="2">
        <v>21</v>
      </c>
      <c r="B171" s="3" t="s">
        <v>655</v>
      </c>
      <c r="C171" s="12">
        <v>0</v>
      </c>
      <c r="D171" s="12">
        <v>0</v>
      </c>
      <c r="E171" s="12">
        <v>218671</v>
      </c>
      <c r="F171" s="12">
        <v>0</v>
      </c>
      <c r="G171" s="13">
        <v>218671</v>
      </c>
      <c r="H171" s="13">
        <v>53859</v>
      </c>
      <c r="I171" s="51">
        <v>0.24630152146375148</v>
      </c>
      <c r="J171" s="3" t="s">
        <v>9</v>
      </c>
      <c r="K171" s="3" t="s">
        <v>656</v>
      </c>
      <c r="L171" s="3" t="s">
        <v>654</v>
      </c>
      <c r="M171" s="53">
        <v>1</v>
      </c>
      <c r="N171" s="52">
        <v>-53859</v>
      </c>
    </row>
    <row r="172" spans="1:14" x14ac:dyDescent="0.35">
      <c r="A172" s="2">
        <v>21</v>
      </c>
      <c r="B172" s="3" t="s">
        <v>657</v>
      </c>
      <c r="C172" s="12">
        <v>0</v>
      </c>
      <c r="D172" s="12">
        <v>0</v>
      </c>
      <c r="E172" s="12">
        <v>759564</v>
      </c>
      <c r="F172" s="12">
        <v>0</v>
      </c>
      <c r="G172" s="13">
        <v>759564</v>
      </c>
      <c r="H172" s="13">
        <v>124261</v>
      </c>
      <c r="I172" s="51">
        <v>0.16359516775413263</v>
      </c>
      <c r="J172" s="3" t="s">
        <v>9</v>
      </c>
      <c r="K172" s="3" t="s">
        <v>658</v>
      </c>
      <c r="L172" s="3" t="s">
        <v>654</v>
      </c>
      <c r="M172" s="53">
        <v>1</v>
      </c>
      <c r="N172" s="52">
        <v>-124261</v>
      </c>
    </row>
    <row r="173" spans="1:14" x14ac:dyDescent="0.35">
      <c r="A173" s="2">
        <v>21</v>
      </c>
      <c r="B173" s="3" t="s">
        <v>659</v>
      </c>
      <c r="C173" s="12">
        <v>0</v>
      </c>
      <c r="D173" s="12">
        <v>0</v>
      </c>
      <c r="E173" s="12">
        <v>416373</v>
      </c>
      <c r="F173" s="12">
        <v>0</v>
      </c>
      <c r="G173" s="13">
        <v>416373</v>
      </c>
      <c r="H173" s="13">
        <v>62891</v>
      </c>
      <c r="I173" s="51">
        <v>0.15104485641480114</v>
      </c>
      <c r="J173" s="3" t="s">
        <v>9</v>
      </c>
      <c r="K173" s="3" t="s">
        <v>660</v>
      </c>
      <c r="L173" s="3" t="s">
        <v>654</v>
      </c>
      <c r="M173" s="53">
        <v>1</v>
      </c>
      <c r="N173" s="52">
        <v>-62891</v>
      </c>
    </row>
    <row r="174" spans="1:14" x14ac:dyDescent="0.35">
      <c r="A174" s="2">
        <v>21</v>
      </c>
      <c r="B174" s="3" t="s">
        <v>662</v>
      </c>
      <c r="C174" s="12">
        <v>0</v>
      </c>
      <c r="D174" s="12">
        <v>0</v>
      </c>
      <c r="E174" s="12">
        <v>18104</v>
      </c>
      <c r="F174" s="12">
        <v>0</v>
      </c>
      <c r="G174" s="13">
        <v>18104</v>
      </c>
      <c r="H174" s="13">
        <v>2716</v>
      </c>
      <c r="I174" s="51">
        <v>0.15002209456473709</v>
      </c>
      <c r="J174" s="3" t="s">
        <v>9</v>
      </c>
      <c r="K174" s="3" t="s">
        <v>663</v>
      </c>
      <c r="L174" s="3" t="s">
        <v>661</v>
      </c>
      <c r="M174" s="53">
        <v>1</v>
      </c>
      <c r="N174" s="52">
        <v>-2716</v>
      </c>
    </row>
    <row r="175" spans="1:14" x14ac:dyDescent="0.35">
      <c r="A175" s="2">
        <v>21</v>
      </c>
      <c r="B175" s="3" t="s">
        <v>665</v>
      </c>
      <c r="C175" s="12">
        <v>0</v>
      </c>
      <c r="D175" s="12">
        <v>0</v>
      </c>
      <c r="E175" s="12">
        <v>7407</v>
      </c>
      <c r="F175" s="12">
        <v>0</v>
      </c>
      <c r="G175" s="13">
        <v>7407</v>
      </c>
      <c r="H175" s="13">
        <v>1852</v>
      </c>
      <c r="I175" s="51">
        <v>0.25003375185635213</v>
      </c>
      <c r="J175" s="3" t="s">
        <v>9</v>
      </c>
      <c r="K175" s="3" t="s">
        <v>666</v>
      </c>
      <c r="L175" s="3" t="s">
        <v>664</v>
      </c>
      <c r="M175" s="53">
        <v>1</v>
      </c>
      <c r="N175" s="52">
        <v>-1852</v>
      </c>
    </row>
    <row r="176" spans="1:14" x14ac:dyDescent="0.35">
      <c r="A176" s="2">
        <v>21</v>
      </c>
      <c r="B176" s="3" t="s">
        <v>667</v>
      </c>
      <c r="C176" s="12">
        <v>0</v>
      </c>
      <c r="D176" s="12">
        <v>0</v>
      </c>
      <c r="E176" s="12">
        <v>22220</v>
      </c>
      <c r="F176" s="12">
        <v>0</v>
      </c>
      <c r="G176" s="13">
        <v>22220</v>
      </c>
      <c r="H176" s="13">
        <v>3333</v>
      </c>
      <c r="I176" s="51">
        <v>0.15</v>
      </c>
      <c r="J176" s="3" t="s">
        <v>9</v>
      </c>
      <c r="K176" s="3" t="s">
        <v>668</v>
      </c>
      <c r="L176" s="3" t="s">
        <v>664</v>
      </c>
      <c r="M176" s="53">
        <v>1</v>
      </c>
      <c r="N176" s="52">
        <v>-3333</v>
      </c>
    </row>
    <row r="177" spans="1:14" x14ac:dyDescent="0.35">
      <c r="A177" s="2">
        <v>21</v>
      </c>
      <c r="B177" s="3" t="s">
        <v>670</v>
      </c>
      <c r="C177" s="12">
        <v>0</v>
      </c>
      <c r="D177" s="12">
        <v>0</v>
      </c>
      <c r="E177" s="12">
        <v>177065</v>
      </c>
      <c r="F177" s="12">
        <v>0</v>
      </c>
      <c r="G177" s="13">
        <v>177065</v>
      </c>
      <c r="H177" s="13">
        <v>44266</v>
      </c>
      <c r="I177" s="51">
        <v>0.24999858808911982</v>
      </c>
      <c r="J177" s="3" t="s">
        <v>9</v>
      </c>
      <c r="K177" s="3" t="s">
        <v>671</v>
      </c>
      <c r="L177" s="3" t="s">
        <v>669</v>
      </c>
      <c r="M177" s="53">
        <v>1</v>
      </c>
      <c r="N177" s="52">
        <v>-44266</v>
      </c>
    </row>
    <row r="178" spans="1:14" x14ac:dyDescent="0.35">
      <c r="A178" s="2">
        <v>21</v>
      </c>
      <c r="B178" s="3" t="s">
        <v>672</v>
      </c>
      <c r="C178" s="12">
        <v>0</v>
      </c>
      <c r="D178" s="12">
        <v>0</v>
      </c>
      <c r="E178" s="12">
        <v>379172</v>
      </c>
      <c r="F178" s="12">
        <v>0</v>
      </c>
      <c r="G178" s="13">
        <v>379172</v>
      </c>
      <c r="H178" s="13">
        <v>56876</v>
      </c>
      <c r="I178" s="51">
        <v>0.1500005274651082</v>
      </c>
      <c r="J178" s="3" t="s">
        <v>9</v>
      </c>
      <c r="K178" s="3" t="s">
        <v>673</v>
      </c>
      <c r="L178" s="3" t="s">
        <v>669</v>
      </c>
      <c r="M178" s="53">
        <v>1</v>
      </c>
      <c r="N178" s="52">
        <v>-56876</v>
      </c>
    </row>
    <row r="179" spans="1:14" x14ac:dyDescent="0.35">
      <c r="A179" s="2">
        <v>21</v>
      </c>
      <c r="B179" s="3" t="s">
        <v>674</v>
      </c>
      <c r="C179" s="12">
        <v>0</v>
      </c>
      <c r="D179" s="12">
        <v>0</v>
      </c>
      <c r="E179" s="12">
        <v>355069</v>
      </c>
      <c r="F179" s="12">
        <v>0</v>
      </c>
      <c r="G179" s="13">
        <v>355069</v>
      </c>
      <c r="H179" s="13">
        <v>53260</v>
      </c>
      <c r="I179" s="51">
        <v>0.14999901427609844</v>
      </c>
      <c r="J179" s="3" t="s">
        <v>9</v>
      </c>
      <c r="K179" s="3" t="s">
        <v>675</v>
      </c>
      <c r="L179" s="3" t="s">
        <v>669</v>
      </c>
      <c r="M179" s="53">
        <v>1</v>
      </c>
      <c r="N179" s="52">
        <v>-53260</v>
      </c>
    </row>
    <row r="180" spans="1:14" x14ac:dyDescent="0.35">
      <c r="A180" s="2">
        <v>21</v>
      </c>
      <c r="B180" s="3" t="s">
        <v>677</v>
      </c>
      <c r="C180" s="12">
        <v>0</v>
      </c>
      <c r="D180" s="12">
        <v>0</v>
      </c>
      <c r="E180" s="12">
        <v>32877</v>
      </c>
      <c r="F180" s="12">
        <v>0</v>
      </c>
      <c r="G180" s="13">
        <v>32877</v>
      </c>
      <c r="H180" s="13">
        <v>8536</v>
      </c>
      <c r="I180" s="51">
        <v>0.2596343948657116</v>
      </c>
      <c r="J180" s="3" t="s">
        <v>9</v>
      </c>
      <c r="K180" s="3" t="s">
        <v>678</v>
      </c>
      <c r="L180" s="3" t="s">
        <v>676</v>
      </c>
      <c r="M180" s="53">
        <v>1</v>
      </c>
      <c r="N180" s="52">
        <v>-8536</v>
      </c>
    </row>
    <row r="181" spans="1:14" x14ac:dyDescent="0.35">
      <c r="A181" s="2">
        <v>21</v>
      </c>
      <c r="B181" s="3" t="s">
        <v>679</v>
      </c>
      <c r="C181" s="12">
        <v>0</v>
      </c>
      <c r="D181" s="12">
        <v>0</v>
      </c>
      <c r="E181" s="12">
        <v>175745</v>
      </c>
      <c r="F181" s="12">
        <v>0</v>
      </c>
      <c r="G181" s="13">
        <v>175745</v>
      </c>
      <c r="H181" s="13">
        <v>28470</v>
      </c>
      <c r="I181" s="51">
        <v>0.16199607385700873</v>
      </c>
      <c r="J181" s="3" t="s">
        <v>9</v>
      </c>
      <c r="K181" s="3" t="s">
        <v>680</v>
      </c>
      <c r="L181" s="3" t="s">
        <v>676</v>
      </c>
      <c r="M181" s="53">
        <v>1</v>
      </c>
      <c r="N181" s="52">
        <v>-28470</v>
      </c>
    </row>
    <row r="182" spans="1:14" x14ac:dyDescent="0.35">
      <c r="A182" s="2">
        <v>21</v>
      </c>
      <c r="B182" s="3" t="s">
        <v>681</v>
      </c>
      <c r="C182" s="12">
        <v>0</v>
      </c>
      <c r="D182" s="12">
        <v>0</v>
      </c>
      <c r="E182" s="12">
        <v>828658</v>
      </c>
      <c r="F182" s="12">
        <v>0</v>
      </c>
      <c r="G182" s="13">
        <v>828658</v>
      </c>
      <c r="H182" s="13">
        <v>124299</v>
      </c>
      <c r="I182" s="51">
        <v>0.15000036203113951</v>
      </c>
      <c r="J182" s="3" t="s">
        <v>9</v>
      </c>
      <c r="K182" s="3" t="s">
        <v>682</v>
      </c>
      <c r="L182" s="3" t="s">
        <v>676</v>
      </c>
      <c r="M182" s="53">
        <v>1</v>
      </c>
      <c r="N182" s="52">
        <v>-124299</v>
      </c>
    </row>
    <row r="183" spans="1:14" x14ac:dyDescent="0.35">
      <c r="A183" s="2">
        <v>21</v>
      </c>
      <c r="B183" s="3" t="s">
        <v>683</v>
      </c>
      <c r="C183" s="12">
        <v>0</v>
      </c>
      <c r="D183" s="12">
        <v>0</v>
      </c>
      <c r="E183" s="12">
        <v>636010</v>
      </c>
      <c r="F183" s="12">
        <v>0</v>
      </c>
      <c r="G183" s="13">
        <v>636010</v>
      </c>
      <c r="H183" s="13">
        <v>131978.1724387196</v>
      </c>
      <c r="I183" s="51">
        <v>0.20750958701705885</v>
      </c>
      <c r="J183" s="3" t="s">
        <v>9</v>
      </c>
      <c r="K183" s="3" t="s">
        <v>684</v>
      </c>
      <c r="L183" s="3" t="s">
        <v>641</v>
      </c>
      <c r="M183" s="53">
        <v>1</v>
      </c>
      <c r="N183" s="52">
        <v>-131978.1724387196</v>
      </c>
    </row>
    <row r="184" spans="1:14" x14ac:dyDescent="0.35">
      <c r="A184" s="2">
        <v>21</v>
      </c>
      <c r="B184" s="3" t="s">
        <v>685</v>
      </c>
      <c r="C184" s="12">
        <v>0</v>
      </c>
      <c r="D184" s="12">
        <v>0</v>
      </c>
      <c r="E184" s="12">
        <v>1521569</v>
      </c>
      <c r="F184" s="12">
        <v>0</v>
      </c>
      <c r="G184" s="13">
        <v>1521569</v>
      </c>
      <c r="H184" s="13">
        <v>1521569</v>
      </c>
      <c r="I184" s="51">
        <v>1</v>
      </c>
      <c r="J184" s="3" t="s">
        <v>9</v>
      </c>
      <c r="K184" s="3" t="s">
        <v>686</v>
      </c>
      <c r="L184" s="3" t="s">
        <v>653</v>
      </c>
      <c r="M184" s="53">
        <v>1</v>
      </c>
      <c r="N184" s="52">
        <v>-1521569</v>
      </c>
    </row>
    <row r="185" spans="1:14" x14ac:dyDescent="0.35">
      <c r="A185" s="2">
        <v>26</v>
      </c>
      <c r="B185" s="3" t="s">
        <v>687</v>
      </c>
      <c r="C185" s="12">
        <v>0</v>
      </c>
      <c r="D185" s="12">
        <v>0</v>
      </c>
      <c r="E185" s="12">
        <v>20849600</v>
      </c>
      <c r="F185" s="12">
        <v>0</v>
      </c>
      <c r="G185" s="13">
        <v>20849600</v>
      </c>
      <c r="H185" s="13">
        <v>19395402.860208381</v>
      </c>
      <c r="I185" s="51">
        <v>0.93025299575092002</v>
      </c>
      <c r="J185" s="3" t="s">
        <v>8</v>
      </c>
      <c r="K185" s="3" t="s">
        <v>688</v>
      </c>
      <c r="L185" s="3" t="s">
        <v>689</v>
      </c>
      <c r="M185" s="53">
        <v>1</v>
      </c>
      <c r="N185" s="52">
        <v>-19395402.860208381</v>
      </c>
    </row>
  </sheetData>
  <autoFilter ref="A1:N185" xr:uid="{1CA01CF3-D016-4F28-B033-85268EBFA85B}"/>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0F93-543C-41DA-AFF0-D8BB61541C2E}">
  <dimension ref="B3:T29"/>
  <sheetViews>
    <sheetView zoomScale="80" zoomScaleNormal="80" workbookViewId="0">
      <selection activeCell="I13" sqref="I13"/>
    </sheetView>
  </sheetViews>
  <sheetFormatPr baseColWidth="10" defaultRowHeight="14.5" x14ac:dyDescent="0.35"/>
  <cols>
    <col min="2" max="2" width="3" bestFit="1" customWidth="1"/>
    <col min="4" max="4" width="11.26953125" bestFit="1" customWidth="1"/>
  </cols>
  <sheetData>
    <row r="3" spans="2:20" ht="72.5" x14ac:dyDescent="0.35">
      <c r="B3" s="11" t="s">
        <v>12</v>
      </c>
      <c r="C3" s="11" t="s">
        <v>13</v>
      </c>
      <c r="D3" s="11" t="s">
        <v>0</v>
      </c>
      <c r="E3" s="42" t="s">
        <v>268</v>
      </c>
      <c r="F3" s="42" t="s">
        <v>269</v>
      </c>
      <c r="G3" s="42" t="s">
        <v>270</v>
      </c>
      <c r="H3" s="42" t="s">
        <v>271</v>
      </c>
      <c r="I3" s="11" t="s">
        <v>15</v>
      </c>
      <c r="L3" s="11" t="s">
        <v>272</v>
      </c>
      <c r="M3" s="11" t="s">
        <v>13</v>
      </c>
      <c r="N3" s="11" t="s">
        <v>0</v>
      </c>
      <c r="O3" s="11" t="s">
        <v>273</v>
      </c>
      <c r="P3" s="11" t="s">
        <v>4</v>
      </c>
      <c r="Q3" s="11" t="s">
        <v>274</v>
      </c>
      <c r="R3" s="11" t="s">
        <v>275</v>
      </c>
      <c r="S3" s="11" t="s">
        <v>14</v>
      </c>
      <c r="T3" s="11" t="s">
        <v>15</v>
      </c>
    </row>
    <row r="4" spans="2:20" x14ac:dyDescent="0.35">
      <c r="B4" s="2">
        <v>6</v>
      </c>
      <c r="C4" s="6" t="s">
        <v>16</v>
      </c>
      <c r="D4" s="25">
        <v>25549.407686999999</v>
      </c>
      <c r="E4" s="25">
        <f>+[1]Viáticos!AC3/1000000</f>
        <v>0</v>
      </c>
      <c r="F4" s="25">
        <f>+'[1]Beneficios Médicos'!AC3/1000000</f>
        <v>-70.846173128670046</v>
      </c>
      <c r="G4" s="25">
        <f>+'[1]Actividades de Esparcimiento'!AC3/1000000</f>
        <v>0</v>
      </c>
      <c r="H4" s="26">
        <f>+SUM(E4:G4)</f>
        <v>-70.846173128670046</v>
      </c>
      <c r="I4" s="7">
        <f>+H4/D4</f>
        <v>-2.7729086324266477E-3</v>
      </c>
      <c r="L4" s="2">
        <v>6</v>
      </c>
      <c r="M4" s="6" t="s">
        <v>16</v>
      </c>
      <c r="N4" s="26">
        <v>25549.407686999999</v>
      </c>
      <c r="O4" s="43">
        <v>-70.846173128670031</v>
      </c>
      <c r="P4" s="43">
        <v>-1805.9586489999999</v>
      </c>
      <c r="Q4" s="43">
        <v>0</v>
      </c>
      <c r="R4" s="43">
        <v>-14551.419572000001</v>
      </c>
      <c r="S4" s="26">
        <f t="shared" ref="S4:S27" si="0">+SUM(N4:R4)</f>
        <v>9121.1832928713284</v>
      </c>
      <c r="T4" s="44">
        <f t="shared" ref="T4:T22" si="1">+S4/N4-1</f>
        <v>-0.64299824854599852</v>
      </c>
    </row>
    <row r="5" spans="2:20" x14ac:dyDescent="0.35">
      <c r="B5" s="2">
        <v>8</v>
      </c>
      <c r="C5" s="6" t="s">
        <v>17</v>
      </c>
      <c r="D5" s="25">
        <v>110.63462799999999</v>
      </c>
      <c r="E5" s="25">
        <f>+[1]Viáticos!AC4/1000000</f>
        <v>0</v>
      </c>
      <c r="F5" s="25">
        <f>+'[1]Beneficios Médicos'!AC4/1000000</f>
        <v>0</v>
      </c>
      <c r="G5" s="25">
        <f>+'[1]Actividades de Esparcimiento'!AC4/1000000</f>
        <v>0</v>
      </c>
      <c r="H5" s="26">
        <f t="shared" ref="H5:H27" si="2">+SUM(E5:G5)</f>
        <v>0</v>
      </c>
      <c r="I5" s="7">
        <f t="shared" ref="I5:I27" si="3">+H5/D5</f>
        <v>0</v>
      </c>
      <c r="L5" s="2">
        <v>8</v>
      </c>
      <c r="M5" s="6" t="s">
        <v>17</v>
      </c>
      <c r="N5" s="26">
        <v>110.63462799999999</v>
      </c>
      <c r="O5" s="43">
        <v>0</v>
      </c>
      <c r="P5" s="43">
        <v>0</v>
      </c>
      <c r="Q5" s="43">
        <v>0</v>
      </c>
      <c r="R5" s="43">
        <v>0</v>
      </c>
      <c r="S5" s="26">
        <f t="shared" si="0"/>
        <v>110.63462799999999</v>
      </c>
      <c r="T5" s="44">
        <f t="shared" si="1"/>
        <v>0</v>
      </c>
    </row>
    <row r="6" spans="2:20" x14ac:dyDescent="0.35">
      <c r="B6" s="2">
        <v>9</v>
      </c>
      <c r="C6" s="6" t="s">
        <v>18</v>
      </c>
      <c r="D6" s="25">
        <v>1644.717279</v>
      </c>
      <c r="E6" s="25">
        <f>+[1]Viáticos!AC5/1000000</f>
        <v>0</v>
      </c>
      <c r="F6" s="25">
        <f>+'[1]Beneficios Médicos'!AC5/1000000</f>
        <v>0</v>
      </c>
      <c r="G6" s="25">
        <f>+'[1]Actividades de Esparcimiento'!AC5/1000000</f>
        <v>0</v>
      </c>
      <c r="H6" s="26">
        <f t="shared" si="2"/>
        <v>0</v>
      </c>
      <c r="I6" s="7">
        <f t="shared" si="3"/>
        <v>0</v>
      </c>
      <c r="L6" s="2">
        <v>9</v>
      </c>
      <c r="M6" s="6" t="s">
        <v>18</v>
      </c>
      <c r="N6" s="26">
        <v>1644.717279</v>
      </c>
      <c r="O6" s="43">
        <v>0</v>
      </c>
      <c r="P6" s="43">
        <v>-66.881592999999881</v>
      </c>
      <c r="Q6" s="43">
        <v>0</v>
      </c>
      <c r="R6" s="43">
        <v>-751.03980100000012</v>
      </c>
      <c r="S6" s="26">
        <f t="shared" si="0"/>
        <v>826.795885</v>
      </c>
      <c r="T6" s="44">
        <f t="shared" si="1"/>
        <v>-0.4973021226464539</v>
      </c>
    </row>
    <row r="7" spans="2:20" x14ac:dyDescent="0.35">
      <c r="B7" s="2">
        <v>10</v>
      </c>
      <c r="C7" s="6" t="s">
        <v>19</v>
      </c>
      <c r="D7" s="25">
        <v>21799.305306371494</v>
      </c>
      <c r="E7" s="25">
        <f>+[1]Viáticos!AC6/1000000</f>
        <v>0</v>
      </c>
      <c r="F7" s="25">
        <f>+'[1]Beneficios Médicos'!AC6/1000000</f>
        <v>0</v>
      </c>
      <c r="G7" s="25">
        <f>+'[1]Actividades de Esparcimiento'!AC6/1000000</f>
        <v>0</v>
      </c>
      <c r="H7" s="26">
        <f t="shared" si="2"/>
        <v>0</v>
      </c>
      <c r="I7" s="7">
        <f t="shared" si="3"/>
        <v>0</v>
      </c>
      <c r="L7" s="2">
        <v>10</v>
      </c>
      <c r="M7" s="6" t="s">
        <v>19</v>
      </c>
      <c r="N7" s="26">
        <v>21799.305306371494</v>
      </c>
      <c r="O7" s="43">
        <v>0</v>
      </c>
      <c r="P7" s="43">
        <v>-7900.5627952928653</v>
      </c>
      <c r="Q7" s="43">
        <v>0</v>
      </c>
      <c r="R7" s="43">
        <v>5005.7326620000003</v>
      </c>
      <c r="S7" s="26">
        <f t="shared" si="0"/>
        <v>18904.47517307863</v>
      </c>
      <c r="T7" s="44">
        <f t="shared" si="1"/>
        <v>-0.13279460481003325</v>
      </c>
    </row>
    <row r="8" spans="2:20" x14ac:dyDescent="0.35">
      <c r="B8" s="2">
        <v>12</v>
      </c>
      <c r="C8" s="6" t="s">
        <v>20</v>
      </c>
      <c r="D8" s="25">
        <v>74.272597517446172</v>
      </c>
      <c r="E8" s="25">
        <f>+[1]Viáticos!AC7/1000000</f>
        <v>0</v>
      </c>
      <c r="F8" s="25">
        <f>+'[1]Beneficios Médicos'!AC7/1000000</f>
        <v>0</v>
      </c>
      <c r="G8" s="25">
        <f>+'[1]Actividades de Esparcimiento'!AC7/1000000</f>
        <v>0</v>
      </c>
      <c r="H8" s="26">
        <f t="shared" si="2"/>
        <v>0</v>
      </c>
      <c r="I8" s="7">
        <f t="shared" si="3"/>
        <v>0</v>
      </c>
      <c r="L8" s="2">
        <v>12</v>
      </c>
      <c r="M8" s="6" t="s">
        <v>20</v>
      </c>
      <c r="N8" s="26">
        <v>74.272597517446172</v>
      </c>
      <c r="O8" s="43">
        <v>0</v>
      </c>
      <c r="P8" s="43">
        <v>-0.70915984671472343</v>
      </c>
      <c r="Q8" s="43">
        <v>0</v>
      </c>
      <c r="R8" s="43">
        <v>0</v>
      </c>
      <c r="S8" s="26">
        <f t="shared" si="0"/>
        <v>73.563437670731446</v>
      </c>
      <c r="T8" s="44">
        <f t="shared" si="1"/>
        <v>-9.548068472334581E-3</v>
      </c>
    </row>
    <row r="9" spans="2:20" x14ac:dyDescent="0.35">
      <c r="B9" s="2">
        <v>13</v>
      </c>
      <c r="C9" s="6" t="s">
        <v>21</v>
      </c>
      <c r="D9" s="25">
        <v>103.26645000000001</v>
      </c>
      <c r="E9" s="25">
        <f>+[1]Viáticos!AC8/1000000</f>
        <v>0</v>
      </c>
      <c r="F9" s="25">
        <f>+'[1]Beneficios Médicos'!AC8/1000000</f>
        <v>0</v>
      </c>
      <c r="G9" s="25">
        <f>+'[1]Actividades de Esparcimiento'!AC8/1000000</f>
        <v>0</v>
      </c>
      <c r="H9" s="26">
        <f t="shared" si="2"/>
        <v>0</v>
      </c>
      <c r="I9" s="7">
        <f t="shared" si="3"/>
        <v>0</v>
      </c>
      <c r="L9" s="2">
        <v>13</v>
      </c>
      <c r="M9" s="6" t="s">
        <v>21</v>
      </c>
      <c r="N9" s="26">
        <v>103.26645000000001</v>
      </c>
      <c r="O9" s="43">
        <v>0</v>
      </c>
      <c r="P9" s="43">
        <v>-59.273178999999999</v>
      </c>
      <c r="Q9" s="43">
        <v>0</v>
      </c>
      <c r="R9" s="43">
        <v>0</v>
      </c>
      <c r="S9" s="26">
        <f t="shared" si="0"/>
        <v>43.993271000000007</v>
      </c>
      <c r="T9" s="44">
        <f t="shared" si="1"/>
        <v>-0.57398292475436108</v>
      </c>
    </row>
    <row r="10" spans="2:20" x14ac:dyDescent="0.35">
      <c r="B10" s="2">
        <v>14</v>
      </c>
      <c r="C10" s="6" t="s">
        <v>22</v>
      </c>
      <c r="D10" s="25">
        <v>1400.0256874313998</v>
      </c>
      <c r="E10" s="25">
        <f>+[1]Viáticos!AC9/1000000</f>
        <v>0</v>
      </c>
      <c r="F10" s="25">
        <f>+'[1]Beneficios Médicos'!AC9/1000000</f>
        <v>-55.624957907559804</v>
      </c>
      <c r="G10" s="25">
        <f>+'[1]Actividades de Esparcimiento'!AC9/1000000</f>
        <v>0</v>
      </c>
      <c r="H10" s="26">
        <f t="shared" si="2"/>
        <v>-55.624957907559804</v>
      </c>
      <c r="I10" s="7">
        <f t="shared" si="3"/>
        <v>-3.9731383793117282E-2</v>
      </c>
      <c r="L10" s="2">
        <v>14</v>
      </c>
      <c r="M10" s="6" t="s">
        <v>22</v>
      </c>
      <c r="N10" s="26">
        <v>1400.0256874313998</v>
      </c>
      <c r="O10" s="43">
        <v>-55.624957907559789</v>
      </c>
      <c r="P10" s="43">
        <v>-28.113386421399998</v>
      </c>
      <c r="Q10" s="43">
        <v>0</v>
      </c>
      <c r="R10" s="43">
        <v>0</v>
      </c>
      <c r="S10" s="26">
        <f t="shared" si="0"/>
        <v>1316.28734310244</v>
      </c>
      <c r="T10" s="44">
        <f t="shared" si="1"/>
        <v>-5.9812005651548428E-2</v>
      </c>
    </row>
    <row r="11" spans="2:20" x14ac:dyDescent="0.35">
      <c r="B11" s="2">
        <v>18</v>
      </c>
      <c r="C11" s="6" t="s">
        <v>23</v>
      </c>
      <c r="D11" s="25">
        <v>31101.65596</v>
      </c>
      <c r="E11" s="25">
        <f>+[1]Viáticos!AC10/1000000</f>
        <v>0</v>
      </c>
      <c r="F11" s="25">
        <f>+'[1]Beneficios Médicos'!AC10/1000000</f>
        <v>0</v>
      </c>
      <c r="G11" s="25">
        <f>+'[1]Actividades de Esparcimiento'!AC10/1000000</f>
        <v>0</v>
      </c>
      <c r="H11" s="26">
        <f t="shared" si="2"/>
        <v>0</v>
      </c>
      <c r="I11" s="7">
        <f t="shared" si="3"/>
        <v>0</v>
      </c>
      <c r="L11" s="2">
        <v>18</v>
      </c>
      <c r="M11" s="6" t="s">
        <v>23</v>
      </c>
      <c r="N11" s="26">
        <v>31101.65596</v>
      </c>
      <c r="O11" s="43">
        <v>0</v>
      </c>
      <c r="P11" s="43">
        <v>-2710.9238049999999</v>
      </c>
      <c r="Q11" s="43">
        <v>0</v>
      </c>
      <c r="R11" s="43">
        <v>-19764.953949999996</v>
      </c>
      <c r="S11" s="26">
        <f t="shared" si="0"/>
        <v>8625.778205000006</v>
      </c>
      <c r="T11" s="44">
        <f t="shared" si="1"/>
        <v>-0.72265855502698428</v>
      </c>
    </row>
    <row r="12" spans="2:20" x14ac:dyDescent="0.35">
      <c r="B12" s="2">
        <v>21</v>
      </c>
      <c r="C12" s="6" t="s">
        <v>24</v>
      </c>
      <c r="D12" s="25">
        <v>1595.4162738</v>
      </c>
      <c r="E12" s="25">
        <f>+[1]Viáticos!AC11/1000000</f>
        <v>0</v>
      </c>
      <c r="F12" s="25">
        <f>+'[1]Beneficios Médicos'!AC11/1000000</f>
        <v>0</v>
      </c>
      <c r="G12" s="25">
        <f>+'[1]Actividades de Esparcimiento'!AC11/1000000</f>
        <v>0</v>
      </c>
      <c r="H12" s="26">
        <f t="shared" si="2"/>
        <v>0</v>
      </c>
      <c r="I12" s="7">
        <f t="shared" si="3"/>
        <v>0</v>
      </c>
      <c r="L12" s="2">
        <v>21</v>
      </c>
      <c r="M12" s="6" t="s">
        <v>24</v>
      </c>
      <c r="N12" s="26">
        <v>1595.4162738</v>
      </c>
      <c r="O12" s="43">
        <v>0</v>
      </c>
      <c r="P12" s="43">
        <v>-3.5858516394432098</v>
      </c>
      <c r="Q12" s="43">
        <v>0</v>
      </c>
      <c r="R12" s="43">
        <v>35.551596000000004</v>
      </c>
      <c r="S12" s="26">
        <f t="shared" si="0"/>
        <v>1627.3820181605568</v>
      </c>
      <c r="T12" s="44">
        <f t="shared" si="1"/>
        <v>2.0035989907774887E-2</v>
      </c>
    </row>
    <row r="13" spans="2:20" x14ac:dyDescent="0.35">
      <c r="B13" s="2">
        <v>22</v>
      </c>
      <c r="C13" s="6" t="s">
        <v>25</v>
      </c>
      <c r="D13" s="25">
        <v>10154.66747</v>
      </c>
      <c r="E13" s="25">
        <f>+[1]Viáticos!AC12/1000000</f>
        <v>0</v>
      </c>
      <c r="F13" s="25">
        <f>+'[1]Beneficios Médicos'!AC12/1000000</f>
        <v>0</v>
      </c>
      <c r="G13" s="25">
        <f>+'[1]Actividades de Esparcimiento'!AC12/1000000</f>
        <v>0</v>
      </c>
      <c r="H13" s="26">
        <f t="shared" si="2"/>
        <v>0</v>
      </c>
      <c r="I13" s="7">
        <f t="shared" si="3"/>
        <v>0</v>
      </c>
      <c r="L13" s="2">
        <v>22</v>
      </c>
      <c r="M13" s="6" t="s">
        <v>25</v>
      </c>
      <c r="N13" s="26">
        <v>10154.66747</v>
      </c>
      <c r="O13" s="43">
        <v>0</v>
      </c>
      <c r="P13" s="43">
        <v>-1162.4497810440917</v>
      </c>
      <c r="Q13" s="43">
        <v>-29.644960605065794</v>
      </c>
      <c r="R13" s="43">
        <v>-1590.2397059999998</v>
      </c>
      <c r="S13" s="26">
        <f t="shared" si="0"/>
        <v>7372.3330223508419</v>
      </c>
      <c r="T13" s="44">
        <f t="shared" si="1"/>
        <v>-0.27399562377291298</v>
      </c>
    </row>
    <row r="14" spans="2:20" x14ac:dyDescent="0.35">
      <c r="B14" s="2">
        <v>23</v>
      </c>
      <c r="C14" s="6" t="s">
        <v>26</v>
      </c>
      <c r="D14" s="25">
        <v>5282.6978900000004</v>
      </c>
      <c r="E14" s="25">
        <f>+[1]Viáticos!AC13/1000000</f>
        <v>0</v>
      </c>
      <c r="F14" s="25">
        <f>+'[1]Beneficios Médicos'!AC13/1000000</f>
        <v>0</v>
      </c>
      <c r="G14" s="25">
        <f>+'[1]Actividades de Esparcimiento'!AC13/1000000</f>
        <v>-1.6258304679914037</v>
      </c>
      <c r="H14" s="26">
        <f t="shared" si="2"/>
        <v>-1.6258304679914037</v>
      </c>
      <c r="I14" s="7">
        <f t="shared" si="3"/>
        <v>-3.0776518018739164E-4</v>
      </c>
      <c r="L14" s="2">
        <v>23</v>
      </c>
      <c r="M14" s="6" t="s">
        <v>26</v>
      </c>
      <c r="N14" s="26">
        <v>5282.6978900000004</v>
      </c>
      <c r="O14" s="43">
        <v>-1.6258304679914037</v>
      </c>
      <c r="P14" s="43">
        <v>-1539.4782840346652</v>
      </c>
      <c r="Q14" s="43">
        <v>-24.70714659777958</v>
      </c>
      <c r="R14" s="43">
        <v>-2861.0378449999994</v>
      </c>
      <c r="S14" s="26">
        <f t="shared" si="0"/>
        <v>855.84878389956475</v>
      </c>
      <c r="T14" s="44">
        <f t="shared" si="1"/>
        <v>-0.83799020846532557</v>
      </c>
    </row>
    <row r="15" spans="2:20" x14ac:dyDescent="0.35">
      <c r="B15" s="2">
        <v>24</v>
      </c>
      <c r="C15" s="6" t="s">
        <v>27</v>
      </c>
      <c r="D15" s="25">
        <v>1234.0180600000001</v>
      </c>
      <c r="E15" s="25">
        <f>+[1]Viáticos!AC14/1000000</f>
        <v>0</v>
      </c>
      <c r="F15" s="25">
        <f>+'[1]Beneficios Médicos'!AC14/1000000</f>
        <v>0</v>
      </c>
      <c r="G15" s="25">
        <f>+'[1]Actividades de Esparcimiento'!AC14/1000000</f>
        <v>0</v>
      </c>
      <c r="H15" s="26">
        <f t="shared" si="2"/>
        <v>0</v>
      </c>
      <c r="I15" s="7">
        <f t="shared" si="3"/>
        <v>0</v>
      </c>
      <c r="L15" s="2">
        <v>24</v>
      </c>
      <c r="M15" s="6" t="s">
        <v>27</v>
      </c>
      <c r="N15" s="26">
        <v>1234.0180600000001</v>
      </c>
      <c r="O15" s="43">
        <v>0</v>
      </c>
      <c r="P15" s="43">
        <v>-180.32172133475595</v>
      </c>
      <c r="Q15" s="43">
        <v>-0.40812199378155406</v>
      </c>
      <c r="R15" s="43">
        <v>-168.15655700000002</v>
      </c>
      <c r="S15" s="26">
        <f t="shared" si="0"/>
        <v>885.13165967146256</v>
      </c>
      <c r="T15" s="44">
        <f t="shared" si="1"/>
        <v>-0.28272390140589798</v>
      </c>
    </row>
    <row r="16" spans="2:20" x14ac:dyDescent="0.35">
      <c r="B16" s="2">
        <v>25</v>
      </c>
      <c r="C16" s="6" t="s">
        <v>28</v>
      </c>
      <c r="D16" s="25">
        <v>1152.3951360000001</v>
      </c>
      <c r="E16" s="25">
        <f>+[1]Viáticos!AC15/1000000</f>
        <v>0</v>
      </c>
      <c r="F16" s="25">
        <f>+'[1]Beneficios Médicos'!AC15/1000000</f>
        <v>0</v>
      </c>
      <c r="G16" s="25">
        <f>+'[1]Actividades de Esparcimiento'!AC15/1000000</f>
        <v>0</v>
      </c>
      <c r="H16" s="26">
        <f t="shared" si="2"/>
        <v>0</v>
      </c>
      <c r="I16" s="7">
        <f t="shared" si="3"/>
        <v>0</v>
      </c>
      <c r="L16" s="2">
        <v>25</v>
      </c>
      <c r="M16" s="6" t="s">
        <v>28</v>
      </c>
      <c r="N16" s="26">
        <v>1152.3951360000001</v>
      </c>
      <c r="O16" s="43">
        <v>0</v>
      </c>
      <c r="P16" s="43">
        <v>-234.53949342074355</v>
      </c>
      <c r="Q16" s="43">
        <v>0</v>
      </c>
      <c r="R16" s="43">
        <v>-435.22834483483518</v>
      </c>
      <c r="S16" s="26">
        <f t="shared" si="0"/>
        <v>482.6272977444213</v>
      </c>
      <c r="T16" s="44">
        <f t="shared" si="1"/>
        <v>-0.58119634258468333</v>
      </c>
    </row>
    <row r="17" spans="2:20" x14ac:dyDescent="0.35">
      <c r="B17" s="2">
        <v>26</v>
      </c>
      <c r="C17" s="6" t="s">
        <v>29</v>
      </c>
      <c r="D17" s="25">
        <v>1013.4376857689603</v>
      </c>
      <c r="E17" s="25">
        <f>+[1]Viáticos!AC16/1000000</f>
        <v>0</v>
      </c>
      <c r="F17" s="25">
        <f>+'[1]Beneficios Médicos'!AC16/1000000</f>
        <v>0</v>
      </c>
      <c r="G17" s="25">
        <f>+'[1]Actividades de Esparcimiento'!AC16/1000000</f>
        <v>0</v>
      </c>
      <c r="H17" s="26">
        <f t="shared" si="2"/>
        <v>0</v>
      </c>
      <c r="I17" s="7">
        <f t="shared" si="3"/>
        <v>0</v>
      </c>
      <c r="L17" s="2">
        <v>26</v>
      </c>
      <c r="M17" s="6" t="s">
        <v>29</v>
      </c>
      <c r="N17" s="26">
        <v>1013.4376857689603</v>
      </c>
      <c r="O17" s="43">
        <v>0</v>
      </c>
      <c r="P17" s="43">
        <v>-19.395402860208382</v>
      </c>
      <c r="Q17" s="43">
        <v>0</v>
      </c>
      <c r="R17" s="43">
        <v>0</v>
      </c>
      <c r="S17" s="26">
        <f t="shared" si="0"/>
        <v>994.04228290875187</v>
      </c>
      <c r="T17" s="44">
        <f t="shared" si="1"/>
        <v>-1.9138229348054869E-2</v>
      </c>
    </row>
    <row r="18" spans="2:20" x14ac:dyDescent="0.35">
      <c r="B18" s="2">
        <v>28</v>
      </c>
      <c r="C18" s="6" t="s">
        <v>30</v>
      </c>
      <c r="D18" s="25">
        <v>347.03841</v>
      </c>
      <c r="E18" s="25">
        <f>+[1]Viáticos!AC17/1000000</f>
        <v>0</v>
      </c>
      <c r="F18" s="25">
        <f>+'[1]Beneficios Médicos'!AC17/1000000</f>
        <v>0</v>
      </c>
      <c r="G18" s="25">
        <f>+'[1]Actividades de Esparcimiento'!AC17/1000000</f>
        <v>0</v>
      </c>
      <c r="H18" s="26">
        <f t="shared" si="2"/>
        <v>0</v>
      </c>
      <c r="I18" s="7">
        <f t="shared" si="3"/>
        <v>0</v>
      </c>
      <c r="L18" s="2">
        <v>28</v>
      </c>
      <c r="M18" s="6" t="s">
        <v>30</v>
      </c>
      <c r="N18" s="26">
        <v>347.03841</v>
      </c>
      <c r="O18" s="43">
        <v>0</v>
      </c>
      <c r="P18" s="43">
        <v>-27.251978999999999</v>
      </c>
      <c r="Q18" s="43">
        <v>0</v>
      </c>
      <c r="R18" s="43">
        <v>-42.554915999999999</v>
      </c>
      <c r="S18" s="26">
        <f t="shared" si="0"/>
        <v>277.231515</v>
      </c>
      <c r="T18" s="44">
        <f t="shared" si="1"/>
        <v>-0.20115034240734331</v>
      </c>
    </row>
    <row r="19" spans="2:20" x14ac:dyDescent="0.35">
      <c r="B19" s="2">
        <v>29</v>
      </c>
      <c r="C19" s="6" t="s">
        <v>31</v>
      </c>
      <c r="D19" s="25">
        <v>119.30417639999999</v>
      </c>
      <c r="E19" s="25">
        <f>+[1]Viáticos!AC18/1000000</f>
        <v>0</v>
      </c>
      <c r="F19" s="25">
        <f>+'[1]Beneficios Médicos'!AC18/1000000</f>
        <v>0</v>
      </c>
      <c r="G19" s="25">
        <f>+'[1]Actividades de Esparcimiento'!AC18/1000000</f>
        <v>0</v>
      </c>
      <c r="H19" s="26">
        <f t="shared" si="2"/>
        <v>0</v>
      </c>
      <c r="I19" s="7">
        <f t="shared" si="3"/>
        <v>0</v>
      </c>
      <c r="L19" s="2">
        <v>29</v>
      </c>
      <c r="M19" s="6" t="s">
        <v>31</v>
      </c>
      <c r="N19" s="26">
        <v>119.30417639999999</v>
      </c>
      <c r="O19" s="43">
        <v>0</v>
      </c>
      <c r="P19" s="43">
        <v>-2.1291850999999999</v>
      </c>
      <c r="Q19" s="43">
        <v>0</v>
      </c>
      <c r="R19" s="43">
        <v>50.007392436974797</v>
      </c>
      <c r="S19" s="26">
        <f t="shared" si="0"/>
        <v>167.18238373697477</v>
      </c>
      <c r="T19" s="44">
        <f t="shared" si="1"/>
        <v>0.40131208128414508</v>
      </c>
    </row>
    <row r="20" spans="2:20" x14ac:dyDescent="0.35">
      <c r="B20" s="2">
        <v>31</v>
      </c>
      <c r="C20" s="6" t="s">
        <v>32</v>
      </c>
      <c r="D20" s="25">
        <v>1542.881249</v>
      </c>
      <c r="E20" s="25">
        <f>+[1]Viáticos!AC19/1000000</f>
        <v>-17.177666055288725</v>
      </c>
      <c r="F20" s="25">
        <f>+'[1]Beneficios Médicos'!AC19/1000000</f>
        <v>0</v>
      </c>
      <c r="G20" s="25">
        <f>+'[1]Actividades de Esparcimiento'!AC19/1000000</f>
        <v>0</v>
      </c>
      <c r="H20" s="26">
        <f t="shared" si="2"/>
        <v>-17.177666055288725</v>
      </c>
      <c r="I20" s="7">
        <f t="shared" si="3"/>
        <v>-1.113349848954495E-2</v>
      </c>
      <c r="L20" s="2">
        <v>31</v>
      </c>
      <c r="M20" s="6" t="s">
        <v>32</v>
      </c>
      <c r="N20" s="26">
        <v>1542.881249</v>
      </c>
      <c r="O20" s="43">
        <v>-17.177666055288729</v>
      </c>
      <c r="P20" s="43">
        <v>-30.517299999999995</v>
      </c>
      <c r="Q20" s="43">
        <v>0</v>
      </c>
      <c r="R20" s="43">
        <v>-387.31734899999998</v>
      </c>
      <c r="S20" s="26">
        <f t="shared" si="0"/>
        <v>1107.8689339447114</v>
      </c>
      <c r="T20" s="44">
        <f t="shared" si="1"/>
        <v>-0.28194802116963735</v>
      </c>
    </row>
    <row r="21" spans="2:20" x14ac:dyDescent="0.35">
      <c r="B21" s="2">
        <v>32</v>
      </c>
      <c r="C21" s="6" t="s">
        <v>33</v>
      </c>
      <c r="D21" s="25">
        <v>1421.9677079999999</v>
      </c>
      <c r="E21" s="25">
        <f>+[1]Viáticos!AC20/1000000</f>
        <v>-13.828358728960799</v>
      </c>
      <c r="F21" s="25">
        <f>+'[1]Beneficios Médicos'!AC20/1000000</f>
        <v>0</v>
      </c>
      <c r="G21" s="25">
        <f>+'[1]Actividades de Esparcimiento'!AC20/1000000</f>
        <v>0</v>
      </c>
      <c r="H21" s="26">
        <f t="shared" si="2"/>
        <v>-13.828358728960799</v>
      </c>
      <c r="I21" s="7">
        <f t="shared" si="3"/>
        <v>-9.7248050368249298E-3</v>
      </c>
      <c r="L21" s="2">
        <v>32</v>
      </c>
      <c r="M21" s="6" t="s">
        <v>33</v>
      </c>
      <c r="N21" s="26">
        <v>1421.9677079999999</v>
      </c>
      <c r="O21" s="43">
        <v>-13.828358728960797</v>
      </c>
      <c r="P21" s="43">
        <v>-8.5384100000000007</v>
      </c>
      <c r="Q21" s="43">
        <v>0</v>
      </c>
      <c r="R21" s="43">
        <v>-652.79125599999998</v>
      </c>
      <c r="S21" s="26">
        <f t="shared" si="0"/>
        <v>746.80968327103892</v>
      </c>
      <c r="T21" s="44">
        <f t="shared" si="1"/>
        <v>-0.47480545509614414</v>
      </c>
    </row>
    <row r="22" spans="2:20" x14ac:dyDescent="0.35">
      <c r="B22" s="2">
        <v>33</v>
      </c>
      <c r="C22" s="6" t="s">
        <v>34</v>
      </c>
      <c r="D22" s="25">
        <v>2399.5867830000007</v>
      </c>
      <c r="E22" s="25">
        <f>+[1]Viáticos!AC21/1000000</f>
        <v>0</v>
      </c>
      <c r="F22" s="25">
        <f>+'[1]Beneficios Médicos'!AC21/1000000</f>
        <v>0</v>
      </c>
      <c r="G22" s="25">
        <f>+'[1]Actividades de Esparcimiento'!AC21/1000000</f>
        <v>0</v>
      </c>
      <c r="H22" s="26">
        <f t="shared" si="2"/>
        <v>0</v>
      </c>
      <c r="I22" s="7">
        <f t="shared" si="3"/>
        <v>0</v>
      </c>
      <c r="L22" s="2">
        <v>33</v>
      </c>
      <c r="M22" s="6" t="s">
        <v>34</v>
      </c>
      <c r="N22" s="26">
        <v>2399.5867830000007</v>
      </c>
      <c r="O22" s="43">
        <v>0</v>
      </c>
      <c r="P22" s="43">
        <v>-341.46286230693926</v>
      </c>
      <c r="Q22" s="43">
        <v>0</v>
      </c>
      <c r="R22" s="43">
        <v>388.184955</v>
      </c>
      <c r="S22" s="26">
        <f t="shared" si="0"/>
        <v>2446.3088756930615</v>
      </c>
      <c r="T22" s="44">
        <f t="shared" si="1"/>
        <v>1.9470890998427803E-2</v>
      </c>
    </row>
    <row r="23" spans="2:20" x14ac:dyDescent="0.35">
      <c r="B23" s="2">
        <v>34</v>
      </c>
      <c r="C23" s="6" t="s">
        <v>35</v>
      </c>
      <c r="D23" s="25">
        <v>0</v>
      </c>
      <c r="E23" s="25">
        <f>+[1]Viáticos!AC22/1000000</f>
        <v>0</v>
      </c>
      <c r="F23" s="25">
        <f>+'[1]Beneficios Médicos'!AC22/1000000</f>
        <v>0</v>
      </c>
      <c r="G23" s="25">
        <f>+'[1]Actividades de Esparcimiento'!AC22/1000000</f>
        <v>0</v>
      </c>
      <c r="H23" s="26">
        <f t="shared" si="2"/>
        <v>0</v>
      </c>
      <c r="I23" s="7">
        <v>0</v>
      </c>
      <c r="L23" s="2">
        <v>34</v>
      </c>
      <c r="M23" s="6" t="s">
        <v>35</v>
      </c>
      <c r="N23" s="26">
        <v>0</v>
      </c>
      <c r="O23" s="43">
        <v>0</v>
      </c>
      <c r="P23" s="43">
        <v>0</v>
      </c>
      <c r="Q23" s="43">
        <v>0</v>
      </c>
      <c r="R23" s="43">
        <v>0</v>
      </c>
      <c r="S23" s="26">
        <f t="shared" si="0"/>
        <v>0</v>
      </c>
      <c r="T23" s="44">
        <v>0</v>
      </c>
    </row>
    <row r="24" spans="2:20" x14ac:dyDescent="0.35">
      <c r="B24" s="2">
        <v>35</v>
      </c>
      <c r="C24" s="6" t="s">
        <v>36</v>
      </c>
      <c r="D24" s="25">
        <v>542.44192599999997</v>
      </c>
      <c r="E24" s="25">
        <f>+[1]Viáticos!AC23/1000000</f>
        <v>0</v>
      </c>
      <c r="F24" s="25">
        <f>+'[1]Beneficios Médicos'!AC23/1000000</f>
        <v>0</v>
      </c>
      <c r="G24" s="25">
        <f>+'[1]Actividades de Esparcimiento'!AC23/1000000</f>
        <v>-4.133251826256374</v>
      </c>
      <c r="H24" s="26">
        <f t="shared" si="2"/>
        <v>-4.133251826256374</v>
      </c>
      <c r="I24" s="7">
        <f t="shared" si="3"/>
        <v>-7.6197130570920769E-3</v>
      </c>
      <c r="L24" s="2">
        <v>35</v>
      </c>
      <c r="M24" s="6" t="s">
        <v>36</v>
      </c>
      <c r="N24" s="26">
        <v>542.44192599999997</v>
      </c>
      <c r="O24" s="43">
        <v>-4.133251826256374</v>
      </c>
      <c r="P24" s="43">
        <v>-104.905726</v>
      </c>
      <c r="Q24" s="43">
        <v>-65.616317718744028</v>
      </c>
      <c r="R24" s="43">
        <v>0</v>
      </c>
      <c r="S24" s="26">
        <f t="shared" si="0"/>
        <v>367.78663045499957</v>
      </c>
      <c r="T24" s="44">
        <f>+S24/N24-1</f>
        <v>-0.32197971280155147</v>
      </c>
    </row>
    <row r="25" spans="2:20" x14ac:dyDescent="0.35">
      <c r="B25" s="2">
        <v>36</v>
      </c>
      <c r="C25" s="6" t="s">
        <v>37</v>
      </c>
      <c r="D25" s="25">
        <v>796.68980401999977</v>
      </c>
      <c r="E25" s="25">
        <f>+[1]Viáticos!AC24/1000000</f>
        <v>0</v>
      </c>
      <c r="F25" s="25">
        <f>+'[1]Beneficios Médicos'!AC24/1000000</f>
        <v>0</v>
      </c>
      <c r="G25" s="25">
        <f>+'[1]Actividades de Esparcimiento'!AC24/1000000</f>
        <v>0</v>
      </c>
      <c r="H25" s="26">
        <f t="shared" si="2"/>
        <v>0</v>
      </c>
      <c r="I25" s="7">
        <f t="shared" si="3"/>
        <v>0</v>
      </c>
      <c r="L25" s="2">
        <v>36</v>
      </c>
      <c r="M25" s="6" t="s">
        <v>37</v>
      </c>
      <c r="N25" s="26">
        <v>796.68980401999977</v>
      </c>
      <c r="O25" s="43">
        <v>0</v>
      </c>
      <c r="P25" s="43">
        <v>-37.095301299999988</v>
      </c>
      <c r="Q25" s="43">
        <v>-15.062397135197289</v>
      </c>
      <c r="R25" s="43">
        <v>-31.929726639999995</v>
      </c>
      <c r="S25" s="26">
        <f t="shared" si="0"/>
        <v>712.60237894480247</v>
      </c>
      <c r="T25" s="44">
        <f>+S25/N25-1</f>
        <v>-0.10554600379081347</v>
      </c>
    </row>
    <row r="26" spans="2:20" x14ac:dyDescent="0.35">
      <c r="B26" s="2">
        <v>39</v>
      </c>
      <c r="C26" s="6" t="s">
        <v>38</v>
      </c>
      <c r="D26" s="25">
        <v>429.34527600000001</v>
      </c>
      <c r="E26" s="25">
        <f>+[1]Viáticos!AC25/1000000</f>
        <v>0</v>
      </c>
      <c r="F26" s="25">
        <f>+'[1]Beneficios Médicos'!AC25/1000000</f>
        <v>0</v>
      </c>
      <c r="G26" s="25">
        <f>+'[1]Actividades de Esparcimiento'!AC25/1000000</f>
        <v>0</v>
      </c>
      <c r="H26" s="26">
        <f t="shared" si="2"/>
        <v>0</v>
      </c>
      <c r="I26" s="7">
        <f t="shared" si="3"/>
        <v>0</v>
      </c>
      <c r="L26" s="2">
        <v>39</v>
      </c>
      <c r="M26" s="6" t="s">
        <v>38</v>
      </c>
      <c r="N26" s="26">
        <v>429.34527600000001</v>
      </c>
      <c r="O26" s="43">
        <v>0</v>
      </c>
      <c r="P26" s="43">
        <v>-57.479776217114541</v>
      </c>
      <c r="Q26" s="43">
        <v>-1.6562096049622808</v>
      </c>
      <c r="R26" s="43">
        <v>-194.09676299999998</v>
      </c>
      <c r="S26" s="26">
        <f t="shared" si="0"/>
        <v>176.11252717792323</v>
      </c>
      <c r="T26" s="44">
        <f>+S26/N26-1</f>
        <v>-0.58981142445847423</v>
      </c>
    </row>
    <row r="27" spans="2:20" x14ac:dyDescent="0.35">
      <c r="B27" s="2">
        <v>40</v>
      </c>
      <c r="C27" s="6" t="s">
        <v>39</v>
      </c>
      <c r="D27" s="25">
        <v>295.32476951400002</v>
      </c>
      <c r="E27" s="25">
        <f>+[1]Viáticos!AC26/1000000</f>
        <v>0</v>
      </c>
      <c r="F27" s="25">
        <f>+'[1]Beneficios Médicos'!AC26/1000000</f>
        <v>0</v>
      </c>
      <c r="G27" s="25">
        <f>+'[1]Actividades de Esparcimiento'!AC26/1000000</f>
        <v>0</v>
      </c>
      <c r="H27" s="26">
        <f t="shared" si="2"/>
        <v>0</v>
      </c>
      <c r="I27" s="7">
        <f t="shared" si="3"/>
        <v>0</v>
      </c>
      <c r="L27" s="2">
        <v>40</v>
      </c>
      <c r="M27" s="6" t="s">
        <v>39</v>
      </c>
      <c r="N27" s="26">
        <v>295.32476951400002</v>
      </c>
      <c r="O27" s="43">
        <v>0</v>
      </c>
      <c r="P27" s="43">
        <v>-82.002466999999996</v>
      </c>
      <c r="Q27" s="43">
        <v>0</v>
      </c>
      <c r="R27" s="43">
        <v>642.8855891500001</v>
      </c>
      <c r="S27" s="26">
        <f t="shared" si="0"/>
        <v>856.20789166400016</v>
      </c>
      <c r="T27" s="44">
        <f>+S27/N27-1</f>
        <v>1.8992078553824494</v>
      </c>
    </row>
    <row r="28" spans="2:20" x14ac:dyDescent="0.35">
      <c r="B28" s="46" t="s">
        <v>40</v>
      </c>
      <c r="C28" s="46"/>
      <c r="D28" s="26">
        <f>+SUM(D4:D27)</f>
        <v>110110.4982128233</v>
      </c>
      <c r="E28" s="26">
        <f t="shared" ref="E28:H28" si="4">+SUM(E4:E27)</f>
        <v>-31.006024784249526</v>
      </c>
      <c r="F28" s="26">
        <f t="shared" si="4"/>
        <v>-126.47113103622985</v>
      </c>
      <c r="G28" s="26">
        <f t="shared" si="4"/>
        <v>-5.7590822942477775</v>
      </c>
      <c r="H28" s="26">
        <f t="shared" si="4"/>
        <v>-163.23623811472714</v>
      </c>
      <c r="I28" s="7">
        <f>+H28/D28</f>
        <v>-1.4824766099888276E-3</v>
      </c>
      <c r="L28" s="46" t="s">
        <v>40</v>
      </c>
      <c r="M28" s="46"/>
      <c r="N28" s="45">
        <f>+SUM(N4:N27)</f>
        <v>110110.4982128233</v>
      </c>
      <c r="O28" s="45">
        <f>+SUM(O4:O27)</f>
        <v>-163.23623811472714</v>
      </c>
      <c r="P28" s="45">
        <f t="shared" ref="P28:S28" si="5">+SUM(P4:P27)</f>
        <v>-16403.576108818943</v>
      </c>
      <c r="Q28" s="45">
        <f t="shared" si="5"/>
        <v>-137.09515365553054</v>
      </c>
      <c r="R28" s="45">
        <f t="shared" si="5"/>
        <v>-35308.403591887865</v>
      </c>
      <c r="S28" s="45">
        <f t="shared" si="5"/>
        <v>58098.187120346236</v>
      </c>
      <c r="T28" s="7">
        <f>+S28/N28-1</f>
        <v>-0.47236468762448836</v>
      </c>
    </row>
    <row r="29" spans="2:20" x14ac:dyDescent="0.35">
      <c r="O29" s="7">
        <f>+O28/N28</f>
        <v>-1.4824766099888276E-3</v>
      </c>
    </row>
  </sheetData>
  <mergeCells count="2">
    <mergeCell ref="B28:C28"/>
    <mergeCell ref="L28:M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06858-58FE-41C7-A6CF-AD0E333FB228}">
  <sheetPr>
    <tabColor rgb="FFFFC000"/>
  </sheetPr>
  <dimension ref="A1:AD113"/>
  <sheetViews>
    <sheetView zoomScale="70" zoomScaleNormal="70" workbookViewId="0">
      <selection activeCell="K20" sqref="K20:K26"/>
    </sheetView>
  </sheetViews>
  <sheetFormatPr baseColWidth="10" defaultRowHeight="14.5" x14ac:dyDescent="0.35"/>
  <cols>
    <col min="2" max="2" width="3" style="21" bestFit="1" customWidth="1"/>
    <col min="7" max="7" width="14.1796875" bestFit="1" customWidth="1"/>
    <col min="8" max="8" width="12.7265625" bestFit="1" customWidth="1"/>
    <col min="11" max="11" width="12.7265625" bestFit="1" customWidth="1"/>
    <col min="12" max="12" width="4" customWidth="1"/>
    <col min="13" max="13" width="3" bestFit="1" customWidth="1"/>
    <col min="15" max="15" width="15.81640625" customWidth="1"/>
    <col min="16" max="16" width="13.90625" bestFit="1" customWidth="1"/>
    <col min="17" max="17" width="12.26953125" customWidth="1"/>
    <col min="18" max="18" width="16.453125" customWidth="1"/>
    <col min="19" max="19" width="17.54296875" customWidth="1"/>
    <col min="20" max="20" width="19.54296875" customWidth="1"/>
    <col min="21" max="21" width="12.1796875" customWidth="1"/>
    <col min="22" max="22" width="13.90625" bestFit="1" customWidth="1"/>
    <col min="23" max="23" width="12" bestFit="1" customWidth="1"/>
    <col min="24" max="24" width="15.81640625" hidden="1" customWidth="1"/>
    <col min="25" max="25" width="13.54296875" hidden="1" customWidth="1"/>
    <col min="26" max="26" width="12.26953125" hidden="1" customWidth="1"/>
    <col min="27" max="27" width="15.81640625" bestFit="1" customWidth="1"/>
    <col min="28" max="29" width="12.7265625" bestFit="1" customWidth="1"/>
    <col min="30" max="30" width="22.7265625" bestFit="1" customWidth="1"/>
  </cols>
  <sheetData>
    <row r="1" spans="1:30" x14ac:dyDescent="0.35">
      <c r="A1" s="1" t="s">
        <v>67</v>
      </c>
      <c r="B1" s="10" t="s">
        <v>12</v>
      </c>
      <c r="C1" s="1" t="s">
        <v>68</v>
      </c>
      <c r="D1" s="1" t="s">
        <v>1</v>
      </c>
      <c r="E1" s="1" t="s">
        <v>2</v>
      </c>
      <c r="F1" s="1" t="s">
        <v>3</v>
      </c>
      <c r="G1" s="1" t="s">
        <v>42</v>
      </c>
      <c r="H1" s="1" t="s">
        <v>0</v>
      </c>
      <c r="I1" s="1" t="s">
        <v>43</v>
      </c>
      <c r="J1" s="1" t="s">
        <v>15</v>
      </c>
      <c r="K1" s="1" t="s">
        <v>69</v>
      </c>
      <c r="X1" s="5" t="s">
        <v>0</v>
      </c>
      <c r="AA1" s="5" t="s">
        <v>41</v>
      </c>
    </row>
    <row r="2" spans="1:30" x14ac:dyDescent="0.35">
      <c r="A2" s="3" t="s">
        <v>70</v>
      </c>
      <c r="B2" s="2">
        <v>10</v>
      </c>
      <c r="C2" s="6" t="s">
        <v>71</v>
      </c>
      <c r="D2" s="3" t="s">
        <v>72</v>
      </c>
      <c r="E2" s="3" t="s">
        <v>73</v>
      </c>
      <c r="F2" s="3" t="s">
        <v>74</v>
      </c>
      <c r="G2" s="15">
        <v>1010785204.766</v>
      </c>
      <c r="H2" s="13">
        <f>I2*G2</f>
        <v>845066501.06165051</v>
      </c>
      <c r="I2" s="16">
        <f>+VLOOKUP(B2,'[1]Ajuste en Remuneraciones'!$A:$E,5,FALSE)</f>
        <v>0.83604953562541118</v>
      </c>
      <c r="J2" s="16">
        <f>+VLOOKUP(B2,$M$3:$W$26,11,FALSE)</f>
        <v>-0.54808979038893302</v>
      </c>
      <c r="K2" s="13">
        <f>+H2*J2</f>
        <v>-463172321.43158907</v>
      </c>
      <c r="M2" s="10" t="s">
        <v>12</v>
      </c>
      <c r="N2" s="10" t="s">
        <v>13</v>
      </c>
      <c r="O2" s="10" t="s">
        <v>70</v>
      </c>
      <c r="P2" s="10" t="s">
        <v>75</v>
      </c>
      <c r="Q2" s="10" t="s">
        <v>76</v>
      </c>
      <c r="R2" s="10" t="s">
        <v>45</v>
      </c>
      <c r="S2" s="10" t="s">
        <v>77</v>
      </c>
      <c r="T2" s="10" t="s">
        <v>78</v>
      </c>
      <c r="U2" s="10" t="s">
        <v>79</v>
      </c>
      <c r="V2" s="10" t="s">
        <v>80</v>
      </c>
      <c r="W2" s="10" t="s">
        <v>41</v>
      </c>
      <c r="X2" s="10" t="s">
        <v>70</v>
      </c>
      <c r="Y2" s="10" t="s">
        <v>75</v>
      </c>
      <c r="Z2" s="10" t="s">
        <v>76</v>
      </c>
      <c r="AA2" s="10" t="s">
        <v>70</v>
      </c>
      <c r="AB2" s="10" t="s">
        <v>75</v>
      </c>
      <c r="AC2" s="10" t="s">
        <v>76</v>
      </c>
      <c r="AD2" s="10" t="s">
        <v>81</v>
      </c>
    </row>
    <row r="3" spans="1:30" x14ac:dyDescent="0.35">
      <c r="A3" s="3" t="s">
        <v>70</v>
      </c>
      <c r="B3" s="2">
        <v>10</v>
      </c>
      <c r="C3" s="6" t="s">
        <v>82</v>
      </c>
      <c r="D3" s="3" t="s">
        <v>72</v>
      </c>
      <c r="E3" s="3" t="s">
        <v>83</v>
      </c>
      <c r="F3" s="3" t="s">
        <v>84</v>
      </c>
      <c r="G3" s="15">
        <v>36168532.452</v>
      </c>
      <c r="H3" s="13">
        <f t="shared" ref="H3:H13" si="0">I3*G3</f>
        <v>30238684.760747213</v>
      </c>
      <c r="I3" s="16">
        <f>+VLOOKUP(B3,'[1]Ajuste en Remuneraciones'!$A:$E,5,FALSE)</f>
        <v>0.83604953562541118</v>
      </c>
      <c r="J3" s="16">
        <f t="shared" ref="J3:J26" si="1">+VLOOKUP(B3,$M$3:$W$26,11,FALSE)</f>
        <v>-0.54808979038893302</v>
      </c>
      <c r="K3" s="13">
        <f t="shared" ref="K3:K26" si="2">+H3*J3</f>
        <v>-16573514.392154964</v>
      </c>
      <c r="M3" s="2">
        <v>6</v>
      </c>
      <c r="N3" s="6" t="s">
        <v>16</v>
      </c>
      <c r="O3" s="12">
        <f t="shared" ref="O3:Q26" si="3">+SUMIFS($G:$G,$B:$B,$M3,$A:$A,O$2)</f>
        <v>18489075.140153743</v>
      </c>
      <c r="P3" s="12">
        <f t="shared" si="3"/>
        <v>181876788.14883912</v>
      </c>
      <c r="Q3" s="12">
        <f t="shared" si="3"/>
        <v>389257998.71100712</v>
      </c>
      <c r="R3" s="17">
        <f>+SUM(O3:Q3)</f>
        <v>589623862</v>
      </c>
      <c r="S3" s="2">
        <v>804</v>
      </c>
      <c r="T3" s="17">
        <f>IF(R3=0,"",+R3/S3)</f>
        <v>733363.01243781089</v>
      </c>
      <c r="U3" s="12">
        <f>IF(R3=0,"",+$T$29*S3)</f>
        <v>473167597.0721736</v>
      </c>
      <c r="V3" s="17">
        <f>+IF(R3=0,0,IF(R3&gt;U3,R3-U3,0))</f>
        <v>116456264.9278264</v>
      </c>
      <c r="W3" s="7">
        <f>+-IF(R3=0,0,V3/R3)</f>
        <v>-0.19750941648258191</v>
      </c>
      <c r="X3" s="12">
        <f t="shared" ref="X3:Z26" si="4">+SUMIFS($H:$H,$B:$B,$M3,$A:$A,O$2)</f>
        <v>13237084.284888836</v>
      </c>
      <c r="Y3" s="12">
        <f t="shared" si="4"/>
        <v>170869388.1350407</v>
      </c>
      <c r="Z3" s="12">
        <f t="shared" si="4"/>
        <v>358697698.52172029</v>
      </c>
      <c r="AA3" s="12">
        <f>+X3*$W3</f>
        <v>-2614448.7930391491</v>
      </c>
      <c r="AB3" s="12">
        <f t="shared" ref="AB3:AC18" si="5">+Y3*$W3</f>
        <v>-33748313.145287693</v>
      </c>
      <c r="AC3" s="12">
        <f t="shared" si="5"/>
        <v>-70846173.128670052</v>
      </c>
      <c r="AD3" s="17">
        <f>+SUM(AA3:AC3)</f>
        <v>-107208935.0669969</v>
      </c>
    </row>
    <row r="4" spans="1:30" x14ac:dyDescent="0.35">
      <c r="A4" s="3" t="s">
        <v>70</v>
      </c>
      <c r="B4" s="2">
        <v>12</v>
      </c>
      <c r="C4" s="6" t="s">
        <v>85</v>
      </c>
      <c r="D4" s="3" t="s">
        <v>8</v>
      </c>
      <c r="E4" s="3" t="s">
        <v>86</v>
      </c>
      <c r="F4" s="3" t="s">
        <v>87</v>
      </c>
      <c r="G4" s="15">
        <v>3062948.7659999998</v>
      </c>
      <c r="H4" s="13">
        <f t="shared" si="0"/>
        <v>1259644.6723308824</v>
      </c>
      <c r="I4" s="16">
        <f>+VLOOKUP(B4,'[1]Ajuste en Remuneraciones'!$A:$E,5,FALSE)</f>
        <v>0.41125228286984755</v>
      </c>
      <c r="J4" s="16">
        <f t="shared" si="1"/>
        <v>0</v>
      </c>
      <c r="K4" s="13">
        <f t="shared" si="2"/>
        <v>0</v>
      </c>
      <c r="M4" s="2">
        <v>8</v>
      </c>
      <c r="N4" s="6" t="s">
        <v>17</v>
      </c>
      <c r="O4" s="12">
        <f t="shared" si="3"/>
        <v>0</v>
      </c>
      <c r="P4" s="12">
        <f t="shared" si="3"/>
        <v>0</v>
      </c>
      <c r="Q4" s="12">
        <f t="shared" si="3"/>
        <v>0</v>
      </c>
      <c r="R4" s="17">
        <f t="shared" ref="R4:R26" si="6">+SUM(O4:Q4)</f>
        <v>0</v>
      </c>
      <c r="S4" s="2">
        <v>20</v>
      </c>
      <c r="T4" s="17" t="str">
        <f t="shared" ref="T4:T27" si="7">IF(R4=0,"",+R4/S4)</f>
        <v/>
      </c>
      <c r="U4" s="12" t="str">
        <f t="shared" ref="U4:U26" si="8">IF(R4=0,"",+$T$29*S4)</f>
        <v/>
      </c>
      <c r="V4" s="17">
        <f t="shared" ref="V4:V26" si="9">+IF(R4=0,0,IF(R4&gt;U4,R4-U4,0))</f>
        <v>0</v>
      </c>
      <c r="W4" s="7">
        <f t="shared" ref="W4:W26" si="10">+-IF(R4=0,0,V4/R4)</f>
        <v>0</v>
      </c>
      <c r="X4" s="12">
        <f t="shared" si="4"/>
        <v>0</v>
      </c>
      <c r="Y4" s="12">
        <f t="shared" si="4"/>
        <v>0</v>
      </c>
      <c r="Z4" s="12">
        <f t="shared" si="4"/>
        <v>0</v>
      </c>
      <c r="AA4" s="12">
        <f t="shared" ref="AA4:AC26" si="11">+X4*$W4</f>
        <v>0</v>
      </c>
      <c r="AB4" s="12">
        <f t="shared" si="5"/>
        <v>0</v>
      </c>
      <c r="AC4" s="12">
        <f t="shared" si="5"/>
        <v>0</v>
      </c>
      <c r="AD4" s="17">
        <f t="shared" ref="AD4:AD26" si="12">+SUM(AA4:AC4)</f>
        <v>0</v>
      </c>
    </row>
    <row r="5" spans="1:30" x14ac:dyDescent="0.35">
      <c r="A5" s="3" t="s">
        <v>70</v>
      </c>
      <c r="B5" s="2">
        <v>18</v>
      </c>
      <c r="C5" s="6" t="s">
        <v>88</v>
      </c>
      <c r="D5" s="3" t="s">
        <v>5</v>
      </c>
      <c r="E5" s="3" t="s">
        <v>89</v>
      </c>
      <c r="F5" s="3" t="s">
        <v>90</v>
      </c>
      <c r="G5" s="15">
        <v>3777881</v>
      </c>
      <c r="H5" s="13">
        <f t="shared" si="0"/>
        <v>2676008.6959871901</v>
      </c>
      <c r="I5" s="16">
        <f>+VLOOKUP(B5,'[1]Ajuste en Remuneraciones'!$A:$E,5,FALSE)</f>
        <v>0.70833588881894116</v>
      </c>
      <c r="J5" s="16">
        <f t="shared" si="1"/>
        <v>-0.4491082157182168</v>
      </c>
      <c r="K5" s="13">
        <f t="shared" si="2"/>
        <v>-1201817.4907012391</v>
      </c>
      <c r="M5" s="2">
        <v>9</v>
      </c>
      <c r="N5" s="6" t="s">
        <v>18</v>
      </c>
      <c r="O5" s="12">
        <f t="shared" si="3"/>
        <v>23021.683029306128</v>
      </c>
      <c r="P5" s="12">
        <f t="shared" si="3"/>
        <v>1494478.3804615377</v>
      </c>
      <c r="Q5" s="12">
        <f t="shared" si="3"/>
        <v>6907034.9365091566</v>
      </c>
      <c r="R5" s="17">
        <f t="shared" si="6"/>
        <v>8424535</v>
      </c>
      <c r="S5" s="2">
        <v>53</v>
      </c>
      <c r="T5" s="17">
        <f t="shared" si="7"/>
        <v>158953.49056603774</v>
      </c>
      <c r="U5" s="12">
        <f t="shared" si="8"/>
        <v>31191396.324409455</v>
      </c>
      <c r="V5" s="17">
        <f t="shared" si="9"/>
        <v>0</v>
      </c>
      <c r="W5" s="7">
        <f t="shared" si="10"/>
        <v>0</v>
      </c>
      <c r="X5" s="12">
        <f t="shared" si="4"/>
        <v>18944.818380094803</v>
      </c>
      <c r="Y5" s="12">
        <f t="shared" si="4"/>
        <v>1252450.5174464486</v>
      </c>
      <c r="Z5" s="12">
        <f t="shared" si="4"/>
        <v>6326687.5329343975</v>
      </c>
      <c r="AA5" s="12">
        <f t="shared" si="11"/>
        <v>0</v>
      </c>
      <c r="AB5" s="12">
        <f t="shared" si="5"/>
        <v>0</v>
      </c>
      <c r="AC5" s="12">
        <f t="shared" si="5"/>
        <v>0</v>
      </c>
      <c r="AD5" s="17">
        <f t="shared" si="12"/>
        <v>0</v>
      </c>
    </row>
    <row r="6" spans="1:30" x14ac:dyDescent="0.35">
      <c r="A6" s="3" t="s">
        <v>70</v>
      </c>
      <c r="B6" s="2">
        <v>22</v>
      </c>
      <c r="C6" s="6" t="s">
        <v>91</v>
      </c>
      <c r="D6" s="3" t="s">
        <v>72</v>
      </c>
      <c r="E6" s="3" t="s">
        <v>92</v>
      </c>
      <c r="F6" s="3" t="s">
        <v>93</v>
      </c>
      <c r="G6" s="15">
        <v>69896649</v>
      </c>
      <c r="H6" s="13">
        <f t="shared" si="0"/>
        <v>59668681.758379586</v>
      </c>
      <c r="I6" s="16">
        <f>+VLOOKUP(B6,'[1]Ajuste en Remuneraciones'!$A:$E,5,FALSE)</f>
        <v>0.85367013457797647</v>
      </c>
      <c r="J6" s="16">
        <f t="shared" si="1"/>
        <v>0</v>
      </c>
      <c r="K6" s="13">
        <f t="shared" si="2"/>
        <v>0</v>
      </c>
      <c r="M6" s="2">
        <v>10</v>
      </c>
      <c r="N6" s="6" t="s">
        <v>19</v>
      </c>
      <c r="O6" s="12">
        <f t="shared" si="3"/>
        <v>1046953737.2180001</v>
      </c>
      <c r="P6" s="12">
        <f t="shared" si="3"/>
        <v>85225.41</v>
      </c>
      <c r="Q6" s="12">
        <f t="shared" si="3"/>
        <v>0</v>
      </c>
      <c r="R6" s="17">
        <f t="shared" si="6"/>
        <v>1047038962.628</v>
      </c>
      <c r="S6" s="2">
        <v>804</v>
      </c>
      <c r="T6" s="17">
        <f t="shared" si="7"/>
        <v>1302287.2669502487</v>
      </c>
      <c r="U6" s="12">
        <f t="shared" si="8"/>
        <v>473167597.0721736</v>
      </c>
      <c r="V6" s="17">
        <f t="shared" si="9"/>
        <v>573871365.55582643</v>
      </c>
      <c r="W6" s="7">
        <f t="shared" si="10"/>
        <v>-0.54808979038893302</v>
      </c>
      <c r="X6" s="12">
        <f t="shared" si="4"/>
        <v>875305185.82239771</v>
      </c>
      <c r="Y6" s="12">
        <f t="shared" si="4"/>
        <v>28825.409999999996</v>
      </c>
      <c r="Z6" s="12">
        <f t="shared" si="4"/>
        <v>0</v>
      </c>
      <c r="AA6" s="12">
        <f t="shared" si="11"/>
        <v>-479745835.823744</v>
      </c>
      <c r="AB6" s="12">
        <f t="shared" si="5"/>
        <v>-15798.912924775052</v>
      </c>
      <c r="AC6" s="12">
        <f t="shared" si="5"/>
        <v>0</v>
      </c>
      <c r="AD6" s="17">
        <f t="shared" si="12"/>
        <v>-479761634.73666877</v>
      </c>
    </row>
    <row r="7" spans="1:30" x14ac:dyDescent="0.35">
      <c r="A7" s="3" t="s">
        <v>70</v>
      </c>
      <c r="B7" s="2">
        <v>23</v>
      </c>
      <c r="C7" s="6" t="s">
        <v>94</v>
      </c>
      <c r="D7" s="3" t="s">
        <v>72</v>
      </c>
      <c r="E7" s="3" t="s">
        <v>92</v>
      </c>
      <c r="F7" s="3" t="s">
        <v>93</v>
      </c>
      <c r="G7" s="15">
        <v>101694136</v>
      </c>
      <c r="H7" s="13">
        <f t="shared" si="0"/>
        <v>82357713.328193799</v>
      </c>
      <c r="I7" s="16">
        <f>+VLOOKUP(B7,'[1]Ajuste en Remuneraciones'!$A:$E,5,FALSE)</f>
        <v>0.80985705339188685</v>
      </c>
      <c r="J7" s="16">
        <f t="shared" si="1"/>
        <v>0</v>
      </c>
      <c r="K7" s="13">
        <f t="shared" si="2"/>
        <v>0</v>
      </c>
      <c r="M7" s="2">
        <v>12</v>
      </c>
      <c r="N7" s="6" t="s">
        <v>20</v>
      </c>
      <c r="O7" s="12">
        <f t="shared" si="3"/>
        <v>3062948.7659999998</v>
      </c>
      <c r="P7" s="12">
        <f t="shared" si="3"/>
        <v>0</v>
      </c>
      <c r="Q7" s="12">
        <f t="shared" si="3"/>
        <v>0</v>
      </c>
      <c r="R7" s="17">
        <f t="shared" si="6"/>
        <v>3062948.7659999998</v>
      </c>
      <c r="S7" s="2">
        <v>10</v>
      </c>
      <c r="T7" s="17">
        <f t="shared" si="7"/>
        <v>306294.87659999996</v>
      </c>
      <c r="U7" s="12">
        <f t="shared" si="8"/>
        <v>5885169.1178131048</v>
      </c>
      <c r="V7" s="17">
        <f t="shared" si="9"/>
        <v>0</v>
      </c>
      <c r="W7" s="7">
        <f t="shared" si="10"/>
        <v>0</v>
      </c>
      <c r="X7" s="12">
        <f t="shared" si="4"/>
        <v>1259644.6723308824</v>
      </c>
      <c r="Y7" s="12">
        <f t="shared" si="4"/>
        <v>0</v>
      </c>
      <c r="Z7" s="12">
        <f t="shared" si="4"/>
        <v>0</v>
      </c>
      <c r="AA7" s="12">
        <f t="shared" si="11"/>
        <v>0</v>
      </c>
      <c r="AB7" s="12">
        <f t="shared" si="5"/>
        <v>0</v>
      </c>
      <c r="AC7" s="12">
        <f t="shared" si="5"/>
        <v>0</v>
      </c>
      <c r="AD7" s="17">
        <f t="shared" si="12"/>
        <v>0</v>
      </c>
    </row>
    <row r="8" spans="1:30" x14ac:dyDescent="0.35">
      <c r="A8" s="3" t="s">
        <v>70</v>
      </c>
      <c r="B8" s="2">
        <v>24</v>
      </c>
      <c r="C8" s="6" t="s">
        <v>95</v>
      </c>
      <c r="D8" s="3" t="s">
        <v>72</v>
      </c>
      <c r="E8" s="3" t="s">
        <v>92</v>
      </c>
      <c r="F8" s="3" t="s">
        <v>93</v>
      </c>
      <c r="G8" s="15">
        <v>16029837</v>
      </c>
      <c r="H8" s="13">
        <f t="shared" si="0"/>
        <v>8517248.9066709243</v>
      </c>
      <c r="I8" s="16">
        <f>+VLOOKUP(B8,'[1]Ajuste en Remuneraciones'!$A:$E,5,FALSE)</f>
        <v>0.53133721239154985</v>
      </c>
      <c r="J8" s="16">
        <f t="shared" si="1"/>
        <v>0</v>
      </c>
      <c r="K8" s="13">
        <f t="shared" si="2"/>
        <v>0</v>
      </c>
      <c r="M8" s="2">
        <v>13</v>
      </c>
      <c r="N8" s="6" t="s">
        <v>21</v>
      </c>
      <c r="O8" s="12">
        <f t="shared" si="3"/>
        <v>0</v>
      </c>
      <c r="P8" s="12">
        <f t="shared" si="3"/>
        <v>0</v>
      </c>
      <c r="Q8" s="12">
        <f t="shared" si="3"/>
        <v>0</v>
      </c>
      <c r="R8" s="17">
        <f t="shared" si="6"/>
        <v>0</v>
      </c>
      <c r="S8" s="2">
        <v>25</v>
      </c>
      <c r="T8" s="17" t="str">
        <f t="shared" si="7"/>
        <v/>
      </c>
      <c r="U8" s="12" t="str">
        <f t="shared" si="8"/>
        <v/>
      </c>
      <c r="V8" s="17">
        <f t="shared" si="9"/>
        <v>0</v>
      </c>
      <c r="W8" s="7">
        <f t="shared" si="10"/>
        <v>0</v>
      </c>
      <c r="X8" s="12">
        <f t="shared" si="4"/>
        <v>0</v>
      </c>
      <c r="Y8" s="12">
        <f t="shared" si="4"/>
        <v>0</v>
      </c>
      <c r="Z8" s="12">
        <f t="shared" si="4"/>
        <v>0</v>
      </c>
      <c r="AA8" s="12">
        <f t="shared" si="11"/>
        <v>0</v>
      </c>
      <c r="AB8" s="12">
        <f t="shared" si="5"/>
        <v>0</v>
      </c>
      <c r="AC8" s="12">
        <f t="shared" si="5"/>
        <v>0</v>
      </c>
      <c r="AD8" s="17">
        <f t="shared" si="12"/>
        <v>0</v>
      </c>
    </row>
    <row r="9" spans="1:30" x14ac:dyDescent="0.35">
      <c r="A9" s="3" t="s">
        <v>70</v>
      </c>
      <c r="B9" s="2">
        <v>25</v>
      </c>
      <c r="C9" s="6" t="s">
        <v>96</v>
      </c>
      <c r="D9" s="3" t="s">
        <v>5</v>
      </c>
      <c r="E9" s="3" t="s">
        <v>89</v>
      </c>
      <c r="F9" s="3" t="s">
        <v>90</v>
      </c>
      <c r="G9" s="15">
        <v>47801956</v>
      </c>
      <c r="H9" s="13">
        <f t="shared" si="0"/>
        <v>22019938.879937913</v>
      </c>
      <c r="I9" s="16">
        <f>+VLOOKUP(B9,'[1]Ajuste en Remuneraciones'!$A:$E,5,FALSE)</f>
        <v>0.46064932740279319</v>
      </c>
      <c r="J9" s="16">
        <f t="shared" si="1"/>
        <v>-0.15466374696132829</v>
      </c>
      <c r="K9" s="13">
        <f t="shared" si="2"/>
        <v>-3405686.255030632</v>
      </c>
      <c r="M9" s="2">
        <v>14</v>
      </c>
      <c r="N9" s="6" t="s">
        <v>22</v>
      </c>
      <c r="O9" s="12">
        <f t="shared" si="3"/>
        <v>0</v>
      </c>
      <c r="P9" s="12">
        <f t="shared" si="3"/>
        <v>0</v>
      </c>
      <c r="Q9" s="12">
        <f t="shared" si="3"/>
        <v>151966773</v>
      </c>
      <c r="R9" s="17">
        <f t="shared" si="6"/>
        <v>151966773</v>
      </c>
      <c r="S9" s="2">
        <v>161</v>
      </c>
      <c r="T9" s="17">
        <f t="shared" si="7"/>
        <v>943893</v>
      </c>
      <c r="U9" s="12">
        <f t="shared" si="8"/>
        <v>94751222.796790987</v>
      </c>
      <c r="V9" s="17">
        <f t="shared" si="9"/>
        <v>57215550.203209013</v>
      </c>
      <c r="W9" s="7">
        <f t="shared" si="10"/>
        <v>-0.3765003959333203</v>
      </c>
      <c r="X9" s="12">
        <f t="shared" si="4"/>
        <v>0</v>
      </c>
      <c r="Y9" s="12">
        <f t="shared" si="4"/>
        <v>0</v>
      </c>
      <c r="Z9" s="12">
        <f t="shared" si="4"/>
        <v>147742096.71060002</v>
      </c>
      <c r="AA9" s="12">
        <f t="shared" si="11"/>
        <v>0</v>
      </c>
      <c r="AB9" s="12">
        <f t="shared" si="5"/>
        <v>0</v>
      </c>
      <c r="AC9" s="12">
        <f t="shared" si="5"/>
        <v>-55624957.907559805</v>
      </c>
      <c r="AD9" s="17">
        <f t="shared" si="12"/>
        <v>-55624957.907559805</v>
      </c>
    </row>
    <row r="10" spans="1:30" x14ac:dyDescent="0.35">
      <c r="A10" s="3" t="s">
        <v>70</v>
      </c>
      <c r="B10" s="2">
        <v>25</v>
      </c>
      <c r="C10" s="6" t="s">
        <v>97</v>
      </c>
      <c r="D10" s="3" t="s">
        <v>6</v>
      </c>
      <c r="E10" s="3" t="s">
        <v>98</v>
      </c>
      <c r="F10" s="3" t="s">
        <v>57</v>
      </c>
      <c r="G10" s="15">
        <v>37133551</v>
      </c>
      <c r="H10" s="13">
        <f t="shared" si="0"/>
        <v>17105545.292227317</v>
      </c>
      <c r="I10" s="16">
        <f>+VLOOKUP(B10,'[1]Ajuste en Remuneraciones'!$A:$E,5,FALSE)</f>
        <v>0.46064932740279319</v>
      </c>
      <c r="J10" s="16">
        <f t="shared" si="1"/>
        <v>-0.15466374696132829</v>
      </c>
      <c r="K10" s="13">
        <f t="shared" si="2"/>
        <v>-2645607.7287125862</v>
      </c>
      <c r="M10" s="2">
        <v>18</v>
      </c>
      <c r="N10" s="6" t="s">
        <v>23</v>
      </c>
      <c r="O10" s="12">
        <f t="shared" si="3"/>
        <v>3777881</v>
      </c>
      <c r="P10" s="12">
        <f t="shared" si="3"/>
        <v>1142944532</v>
      </c>
      <c r="Q10" s="12">
        <f t="shared" si="3"/>
        <v>4903458</v>
      </c>
      <c r="R10" s="17">
        <f t="shared" si="6"/>
        <v>1151625871</v>
      </c>
      <c r="S10" s="2">
        <v>1078</v>
      </c>
      <c r="T10" s="17">
        <f t="shared" si="7"/>
        <v>1068298.581632653</v>
      </c>
      <c r="U10" s="12">
        <f t="shared" si="8"/>
        <v>634421230.9002527</v>
      </c>
      <c r="V10" s="17">
        <f t="shared" si="9"/>
        <v>517204640.0997473</v>
      </c>
      <c r="W10" s="7">
        <f t="shared" si="10"/>
        <v>-0.4491082157182168</v>
      </c>
      <c r="X10" s="12">
        <f t="shared" si="4"/>
        <v>2676008.6959871901</v>
      </c>
      <c r="Y10" s="12">
        <f t="shared" si="4"/>
        <v>866050599</v>
      </c>
      <c r="Z10" s="12">
        <f t="shared" si="4"/>
        <v>0</v>
      </c>
      <c r="AA10" s="12">
        <f t="shared" si="11"/>
        <v>-1201817.4907012391</v>
      </c>
      <c r="AB10" s="12">
        <f t="shared" si="5"/>
        <v>-388950439.23858285</v>
      </c>
      <c r="AC10" s="12">
        <f t="shared" si="5"/>
        <v>0</v>
      </c>
      <c r="AD10" s="17">
        <f t="shared" si="12"/>
        <v>-390152256.72928411</v>
      </c>
    </row>
    <row r="11" spans="1:30" x14ac:dyDescent="0.35">
      <c r="A11" s="3" t="s">
        <v>70</v>
      </c>
      <c r="B11" s="2">
        <v>39</v>
      </c>
      <c r="C11" s="6" t="s">
        <v>99</v>
      </c>
      <c r="D11" s="3" t="s">
        <v>72</v>
      </c>
      <c r="E11" s="3" t="s">
        <v>92</v>
      </c>
      <c r="F11" s="3" t="s">
        <v>93</v>
      </c>
      <c r="G11" s="15">
        <v>6500975</v>
      </c>
      <c r="H11" s="13">
        <f t="shared" si="0"/>
        <v>4840348.4804299818</v>
      </c>
      <c r="I11" s="16">
        <f>+VLOOKUP(B11,'[1]Ajuste en Remuneraciones'!$A:$E,5,FALSE)</f>
        <v>0.74455731339221909</v>
      </c>
      <c r="J11" s="16">
        <f t="shared" si="1"/>
        <v>0</v>
      </c>
      <c r="K11" s="13">
        <f t="shared" si="2"/>
        <v>0</v>
      </c>
      <c r="M11" s="2">
        <v>21</v>
      </c>
      <c r="N11" s="6" t="s">
        <v>24</v>
      </c>
      <c r="O11" s="12">
        <f t="shared" si="3"/>
        <v>0</v>
      </c>
      <c r="P11" s="12">
        <f t="shared" si="3"/>
        <v>0</v>
      </c>
      <c r="Q11" s="12">
        <f t="shared" si="3"/>
        <v>0</v>
      </c>
      <c r="R11" s="17">
        <f t="shared" si="6"/>
        <v>0</v>
      </c>
      <c r="S11" s="2">
        <v>112</v>
      </c>
      <c r="T11" s="17" t="str">
        <f t="shared" si="7"/>
        <v/>
      </c>
      <c r="U11" s="12" t="str">
        <f t="shared" si="8"/>
        <v/>
      </c>
      <c r="V11" s="17">
        <f t="shared" si="9"/>
        <v>0</v>
      </c>
      <c r="W11" s="7">
        <f t="shared" si="10"/>
        <v>0</v>
      </c>
      <c r="X11" s="12">
        <f t="shared" si="4"/>
        <v>0</v>
      </c>
      <c r="Y11" s="12">
        <f t="shared" si="4"/>
        <v>0</v>
      </c>
      <c r="Z11" s="12">
        <f t="shared" si="4"/>
        <v>0</v>
      </c>
      <c r="AA11" s="12">
        <f t="shared" si="11"/>
        <v>0</v>
      </c>
      <c r="AB11" s="12">
        <f t="shared" si="5"/>
        <v>0</v>
      </c>
      <c r="AC11" s="12">
        <f t="shared" si="5"/>
        <v>0</v>
      </c>
      <c r="AD11" s="17">
        <f t="shared" si="12"/>
        <v>0</v>
      </c>
    </row>
    <row r="12" spans="1:30" x14ac:dyDescent="0.35">
      <c r="A12" s="3" t="s">
        <v>70</v>
      </c>
      <c r="B12">
        <v>6</v>
      </c>
      <c r="C12" s="3" t="s">
        <v>100</v>
      </c>
      <c r="D12" s="3" t="s">
        <v>6</v>
      </c>
      <c r="E12" s="3" t="s">
        <v>6</v>
      </c>
      <c r="F12" s="3" t="s">
        <v>101</v>
      </c>
      <c r="G12" s="12">
        <v>18489075.140153743</v>
      </c>
      <c r="H12" s="13">
        <f t="shared" si="0"/>
        <v>13237084.284888836</v>
      </c>
      <c r="I12" s="16">
        <f>+VLOOKUP(B12,'[1]Ajuste en Remuneraciones'!$A:$E,5,FALSE)</f>
        <v>0.7159408561297439</v>
      </c>
      <c r="J12" s="16">
        <f t="shared" si="1"/>
        <v>-0.19750941648258191</v>
      </c>
      <c r="K12" s="13">
        <f t="shared" si="2"/>
        <v>-2614448.7930391491</v>
      </c>
      <c r="M12" s="2">
        <v>22</v>
      </c>
      <c r="N12" s="6" t="s">
        <v>25</v>
      </c>
      <c r="O12" s="12">
        <f t="shared" si="3"/>
        <v>69896649</v>
      </c>
      <c r="P12" s="12">
        <f t="shared" si="3"/>
        <v>0</v>
      </c>
      <c r="Q12" s="12">
        <f t="shared" si="3"/>
        <v>0</v>
      </c>
      <c r="R12" s="17">
        <f t="shared" si="6"/>
        <v>69896649</v>
      </c>
      <c r="S12" s="2">
        <v>461</v>
      </c>
      <c r="T12" s="17">
        <f t="shared" si="7"/>
        <v>151619.62906724511</v>
      </c>
      <c r="U12" s="12">
        <f t="shared" si="8"/>
        <v>271306296.33118409</v>
      </c>
      <c r="V12" s="17">
        <f t="shared" si="9"/>
        <v>0</v>
      </c>
      <c r="W12" s="7">
        <f t="shared" si="10"/>
        <v>0</v>
      </c>
      <c r="X12" s="12">
        <f t="shared" si="4"/>
        <v>59668681.758379586</v>
      </c>
      <c r="Y12" s="12">
        <f t="shared" si="4"/>
        <v>0</v>
      </c>
      <c r="Z12" s="12">
        <f t="shared" si="4"/>
        <v>0</v>
      </c>
      <c r="AA12" s="12">
        <f t="shared" si="11"/>
        <v>0</v>
      </c>
      <c r="AB12" s="12">
        <f t="shared" si="5"/>
        <v>0</v>
      </c>
      <c r="AC12" s="12">
        <f t="shared" si="5"/>
        <v>0</v>
      </c>
      <c r="AD12" s="17">
        <f t="shared" si="12"/>
        <v>0</v>
      </c>
    </row>
    <row r="13" spans="1:30" x14ac:dyDescent="0.35">
      <c r="A13" s="3" t="s">
        <v>70</v>
      </c>
      <c r="B13">
        <v>9</v>
      </c>
      <c r="C13" s="3" t="s">
        <v>102</v>
      </c>
      <c r="D13" s="3" t="s">
        <v>6</v>
      </c>
      <c r="E13" s="3" t="s">
        <v>6</v>
      </c>
      <c r="F13" s="3" t="s">
        <v>101</v>
      </c>
      <c r="G13" s="12">
        <v>23021.683029306128</v>
      </c>
      <c r="H13" s="13">
        <f t="shared" si="0"/>
        <v>18944.818380094803</v>
      </c>
      <c r="I13" s="16">
        <f>+VLOOKUP(B13,'[1]Ajuste en Remuneraciones'!$A:$E,5,FALSE)</f>
        <v>0.82291196329905336</v>
      </c>
      <c r="J13" s="16">
        <f t="shared" si="1"/>
        <v>0</v>
      </c>
      <c r="K13" s="13">
        <f t="shared" si="2"/>
        <v>0</v>
      </c>
      <c r="M13" s="2">
        <v>23</v>
      </c>
      <c r="N13" s="6" t="s">
        <v>26</v>
      </c>
      <c r="O13" s="12">
        <f t="shared" si="3"/>
        <v>101694136</v>
      </c>
      <c r="P13" s="12">
        <f t="shared" si="3"/>
        <v>0</v>
      </c>
      <c r="Q13" s="12">
        <f t="shared" si="3"/>
        <v>0</v>
      </c>
      <c r="R13" s="17">
        <f t="shared" si="6"/>
        <v>101694136</v>
      </c>
      <c r="S13" s="2">
        <v>710</v>
      </c>
      <c r="T13" s="17">
        <f t="shared" si="7"/>
        <v>143231.17746478872</v>
      </c>
      <c r="U13" s="12">
        <f t="shared" si="8"/>
        <v>417847007.36473042</v>
      </c>
      <c r="V13" s="17">
        <f t="shared" si="9"/>
        <v>0</v>
      </c>
      <c r="W13" s="7">
        <f t="shared" si="10"/>
        <v>0</v>
      </c>
      <c r="X13" s="12">
        <f t="shared" si="4"/>
        <v>82357713.328193799</v>
      </c>
      <c r="Y13" s="12">
        <f t="shared" si="4"/>
        <v>0</v>
      </c>
      <c r="Z13" s="12">
        <f t="shared" si="4"/>
        <v>0</v>
      </c>
      <c r="AA13" s="12">
        <f t="shared" si="11"/>
        <v>0</v>
      </c>
      <c r="AB13" s="12">
        <f t="shared" si="5"/>
        <v>0</v>
      </c>
      <c r="AC13" s="12">
        <f t="shared" si="5"/>
        <v>0</v>
      </c>
      <c r="AD13" s="17">
        <f t="shared" si="12"/>
        <v>0</v>
      </c>
    </row>
    <row r="14" spans="1:30" x14ac:dyDescent="0.35">
      <c r="A14" s="8" t="s">
        <v>75</v>
      </c>
      <c r="B14" s="9">
        <v>18</v>
      </c>
      <c r="C14" s="8" t="s">
        <v>55</v>
      </c>
      <c r="D14" s="8" t="s">
        <v>5</v>
      </c>
      <c r="E14" s="8" t="s">
        <v>56</v>
      </c>
      <c r="F14" s="8" t="s">
        <v>57</v>
      </c>
      <c r="G14" s="4">
        <v>1115756645</v>
      </c>
      <c r="H14" s="4">
        <v>843036361</v>
      </c>
      <c r="I14" s="27">
        <v>0.75557368605230224</v>
      </c>
      <c r="J14" s="28">
        <f t="shared" si="1"/>
        <v>-0.4491082157182168</v>
      </c>
      <c r="K14" s="29">
        <f t="shared" si="2"/>
        <v>-378614555.8742885</v>
      </c>
      <c r="M14" s="2">
        <v>24</v>
      </c>
      <c r="N14" s="6" t="s">
        <v>27</v>
      </c>
      <c r="O14" s="12">
        <f t="shared" si="3"/>
        <v>16029837</v>
      </c>
      <c r="P14" s="12">
        <f t="shared" si="3"/>
        <v>0</v>
      </c>
      <c r="Q14" s="12">
        <f t="shared" si="3"/>
        <v>0</v>
      </c>
      <c r="R14" s="17">
        <f t="shared" si="6"/>
        <v>16029837</v>
      </c>
      <c r="S14" s="2">
        <v>106</v>
      </c>
      <c r="T14" s="17">
        <f t="shared" si="7"/>
        <v>151224.87735849057</v>
      </c>
      <c r="U14" s="12">
        <f t="shared" si="8"/>
        <v>62382792.64881891</v>
      </c>
      <c r="V14" s="17">
        <f t="shared" si="9"/>
        <v>0</v>
      </c>
      <c r="W14" s="7">
        <f t="shared" si="10"/>
        <v>0</v>
      </c>
      <c r="X14" s="12">
        <f t="shared" si="4"/>
        <v>8517248.9066709243</v>
      </c>
      <c r="Y14" s="12">
        <f t="shared" si="4"/>
        <v>0</v>
      </c>
      <c r="Z14" s="12">
        <f t="shared" si="4"/>
        <v>0</v>
      </c>
      <c r="AA14" s="12">
        <f t="shared" si="11"/>
        <v>0</v>
      </c>
      <c r="AB14" s="12">
        <f t="shared" si="5"/>
        <v>0</v>
      </c>
      <c r="AC14" s="12">
        <f t="shared" si="5"/>
        <v>0</v>
      </c>
      <c r="AD14" s="17">
        <f t="shared" si="12"/>
        <v>0</v>
      </c>
    </row>
    <row r="15" spans="1:30" x14ac:dyDescent="0.35">
      <c r="A15" s="8" t="s">
        <v>75</v>
      </c>
      <c r="B15" s="9">
        <v>10</v>
      </c>
      <c r="C15" s="8" t="s">
        <v>58</v>
      </c>
      <c r="D15" s="8" t="s">
        <v>7</v>
      </c>
      <c r="E15" s="8" t="s">
        <v>59</v>
      </c>
      <c r="F15" s="8" t="s">
        <v>60</v>
      </c>
      <c r="G15" s="4">
        <v>85225.41</v>
      </c>
      <c r="H15" s="4">
        <v>28825.409999999996</v>
      </c>
      <c r="I15" s="27">
        <v>0.33822553625732038</v>
      </c>
      <c r="J15" s="28">
        <f t="shared" si="1"/>
        <v>-0.54808979038893302</v>
      </c>
      <c r="K15" s="29">
        <f t="shared" si="2"/>
        <v>-15798.912924775052</v>
      </c>
      <c r="M15" s="2">
        <v>25</v>
      </c>
      <c r="N15" s="6" t="s">
        <v>28</v>
      </c>
      <c r="O15" s="12">
        <f t="shared" si="3"/>
        <v>84935507</v>
      </c>
      <c r="P15" s="12">
        <f t="shared" si="3"/>
        <v>0</v>
      </c>
      <c r="Q15" s="12">
        <f t="shared" si="3"/>
        <v>0</v>
      </c>
      <c r="R15" s="17">
        <f t="shared" si="6"/>
        <v>84935507</v>
      </c>
      <c r="S15" s="2">
        <v>122</v>
      </c>
      <c r="T15" s="17">
        <f t="shared" si="7"/>
        <v>696192.6803278689</v>
      </c>
      <c r="U15" s="12">
        <f t="shared" si="8"/>
        <v>71799063.237319872</v>
      </c>
      <c r="V15" s="17">
        <f t="shared" si="9"/>
        <v>13136443.762680128</v>
      </c>
      <c r="W15" s="7">
        <f t="shared" si="10"/>
        <v>-0.15466374696132829</v>
      </c>
      <c r="X15" s="12">
        <f t="shared" si="4"/>
        <v>39125484.17216523</v>
      </c>
      <c r="Y15" s="12">
        <f t="shared" si="4"/>
        <v>0</v>
      </c>
      <c r="Z15" s="12">
        <f t="shared" si="4"/>
        <v>0</v>
      </c>
      <c r="AA15" s="12">
        <f t="shared" si="11"/>
        <v>-6051293.9837432178</v>
      </c>
      <c r="AB15" s="12">
        <f t="shared" si="5"/>
        <v>0</v>
      </c>
      <c r="AC15" s="12">
        <f t="shared" si="5"/>
        <v>0</v>
      </c>
      <c r="AD15" s="17">
        <f t="shared" si="12"/>
        <v>-6051293.9837432178</v>
      </c>
    </row>
    <row r="16" spans="1:30" x14ac:dyDescent="0.35">
      <c r="A16" s="8" t="s">
        <v>75</v>
      </c>
      <c r="B16" s="9">
        <v>18</v>
      </c>
      <c r="C16" s="8" t="s">
        <v>61</v>
      </c>
      <c r="D16" s="8" t="s">
        <v>6</v>
      </c>
      <c r="E16" s="8" t="s">
        <v>62</v>
      </c>
      <c r="F16" s="8" t="s">
        <v>63</v>
      </c>
      <c r="G16" s="4">
        <v>27187887</v>
      </c>
      <c r="H16" s="4">
        <v>23014238</v>
      </c>
      <c r="I16" s="27">
        <v>0.84648865871775913</v>
      </c>
      <c r="J16" s="28">
        <f t="shared" si="1"/>
        <v>-0.4491082157182168</v>
      </c>
      <c r="K16" s="29">
        <f t="shared" si="2"/>
        <v>-10335883.364294382</v>
      </c>
      <c r="M16" s="2">
        <v>26</v>
      </c>
      <c r="N16" s="6" t="s">
        <v>29</v>
      </c>
      <c r="O16" s="12">
        <f t="shared" si="3"/>
        <v>0</v>
      </c>
      <c r="P16" s="12">
        <f t="shared" si="3"/>
        <v>0</v>
      </c>
      <c r="Q16" s="12">
        <f t="shared" si="3"/>
        <v>0</v>
      </c>
      <c r="R16" s="17">
        <f t="shared" si="6"/>
        <v>0</v>
      </c>
      <c r="S16" s="2">
        <v>74</v>
      </c>
      <c r="T16" s="17" t="str">
        <f t="shared" si="7"/>
        <v/>
      </c>
      <c r="U16" s="12" t="str">
        <f t="shared" si="8"/>
        <v/>
      </c>
      <c r="V16" s="17">
        <f t="shared" si="9"/>
        <v>0</v>
      </c>
      <c r="W16" s="7">
        <f t="shared" si="10"/>
        <v>0</v>
      </c>
      <c r="X16" s="12">
        <f t="shared" si="4"/>
        <v>0</v>
      </c>
      <c r="Y16" s="12">
        <f t="shared" si="4"/>
        <v>0</v>
      </c>
      <c r="Z16" s="12">
        <f t="shared" si="4"/>
        <v>0</v>
      </c>
      <c r="AA16" s="12">
        <f t="shared" si="11"/>
        <v>0</v>
      </c>
      <c r="AB16" s="12">
        <f t="shared" si="5"/>
        <v>0</v>
      </c>
      <c r="AC16" s="12">
        <f t="shared" si="5"/>
        <v>0</v>
      </c>
      <c r="AD16" s="17">
        <f t="shared" si="12"/>
        <v>0</v>
      </c>
    </row>
    <row r="17" spans="1:30" x14ac:dyDescent="0.35">
      <c r="A17" s="8" t="s">
        <v>75</v>
      </c>
      <c r="B17" s="8">
        <v>6</v>
      </c>
      <c r="C17" s="8" t="s">
        <v>100</v>
      </c>
      <c r="D17" s="8" t="s">
        <v>6</v>
      </c>
      <c r="E17" s="8" t="s">
        <v>6</v>
      </c>
      <c r="F17" s="8" t="s">
        <v>101</v>
      </c>
      <c r="G17" s="4">
        <v>181876788.14883912</v>
      </c>
      <c r="H17" s="29">
        <f t="shared" ref="H17:H19" si="13">I17*G17</f>
        <v>170869388.1350407</v>
      </c>
      <c r="I17" s="27">
        <v>0.9394788080115507</v>
      </c>
      <c r="J17" s="28">
        <f t="shared" si="1"/>
        <v>-0.19750941648258191</v>
      </c>
      <c r="K17" s="29">
        <f t="shared" si="2"/>
        <v>-33748313.145287693</v>
      </c>
      <c r="M17" s="2">
        <v>28</v>
      </c>
      <c r="N17" s="6" t="s">
        <v>30</v>
      </c>
      <c r="O17" s="12">
        <f t="shared" si="3"/>
        <v>0</v>
      </c>
      <c r="P17" s="12">
        <f t="shared" si="3"/>
        <v>1509104.8394730473</v>
      </c>
      <c r="Q17" s="12">
        <f t="shared" si="3"/>
        <v>4178365.1605269527</v>
      </c>
      <c r="R17" s="17">
        <f t="shared" si="6"/>
        <v>5687470</v>
      </c>
      <c r="S17" s="2">
        <v>34</v>
      </c>
      <c r="T17" s="17">
        <f t="shared" si="7"/>
        <v>167278.5294117647</v>
      </c>
      <c r="U17" s="12">
        <f t="shared" si="8"/>
        <v>20009575.000564557</v>
      </c>
      <c r="V17" s="17">
        <f t="shared" si="9"/>
        <v>0</v>
      </c>
      <c r="W17" s="7">
        <f t="shared" si="10"/>
        <v>0</v>
      </c>
      <c r="X17" s="12">
        <f t="shared" si="4"/>
        <v>0</v>
      </c>
      <c r="Y17" s="12">
        <f t="shared" si="4"/>
        <v>1484193.1127200203</v>
      </c>
      <c r="Z17" s="12">
        <f t="shared" si="4"/>
        <v>3810887.5135859149</v>
      </c>
      <c r="AA17" s="12">
        <f t="shared" si="11"/>
        <v>0</v>
      </c>
      <c r="AB17" s="12">
        <f t="shared" si="5"/>
        <v>0</v>
      </c>
      <c r="AC17" s="12">
        <f t="shared" si="5"/>
        <v>0</v>
      </c>
      <c r="AD17" s="17">
        <f t="shared" si="12"/>
        <v>0</v>
      </c>
    </row>
    <row r="18" spans="1:30" x14ac:dyDescent="0.35">
      <c r="A18" s="8" t="s">
        <v>75</v>
      </c>
      <c r="B18" s="8">
        <v>9</v>
      </c>
      <c r="C18" s="8" t="s">
        <v>102</v>
      </c>
      <c r="D18" s="8" t="s">
        <v>6</v>
      </c>
      <c r="E18" s="8" t="s">
        <v>6</v>
      </c>
      <c r="F18" s="8" t="s">
        <v>101</v>
      </c>
      <c r="G18" s="4">
        <v>1494478.3804615377</v>
      </c>
      <c r="H18" s="29">
        <f t="shared" si="13"/>
        <v>1252450.5174464486</v>
      </c>
      <c r="I18" s="27">
        <v>0.83805194763650981</v>
      </c>
      <c r="J18" s="28">
        <f t="shared" si="1"/>
        <v>0</v>
      </c>
      <c r="K18" s="29">
        <f t="shared" si="2"/>
        <v>0</v>
      </c>
      <c r="M18" s="2">
        <v>29</v>
      </c>
      <c r="N18" s="6" t="s">
        <v>31</v>
      </c>
      <c r="O18" s="12">
        <f t="shared" si="3"/>
        <v>0</v>
      </c>
      <c r="P18" s="12">
        <f t="shared" si="3"/>
        <v>0</v>
      </c>
      <c r="Q18" s="12">
        <f t="shared" si="3"/>
        <v>0</v>
      </c>
      <c r="R18" s="17">
        <f t="shared" si="6"/>
        <v>0</v>
      </c>
      <c r="S18" s="2">
        <v>48</v>
      </c>
      <c r="T18" s="17" t="str">
        <f t="shared" si="7"/>
        <v/>
      </c>
      <c r="U18" s="12" t="str">
        <f t="shared" si="8"/>
        <v/>
      </c>
      <c r="V18" s="17">
        <f t="shared" si="9"/>
        <v>0</v>
      </c>
      <c r="W18" s="7">
        <f t="shared" si="10"/>
        <v>0</v>
      </c>
      <c r="X18" s="12">
        <f t="shared" si="4"/>
        <v>0</v>
      </c>
      <c r="Y18" s="12">
        <f t="shared" si="4"/>
        <v>0</v>
      </c>
      <c r="Z18" s="12">
        <f t="shared" si="4"/>
        <v>0</v>
      </c>
      <c r="AA18" s="12">
        <f t="shared" si="11"/>
        <v>0</v>
      </c>
      <c r="AB18" s="12">
        <f t="shared" si="5"/>
        <v>0</v>
      </c>
      <c r="AC18" s="12">
        <f t="shared" si="5"/>
        <v>0</v>
      </c>
      <c r="AD18" s="17">
        <f t="shared" si="12"/>
        <v>0</v>
      </c>
    </row>
    <row r="19" spans="1:30" x14ac:dyDescent="0.35">
      <c r="A19" s="8" t="s">
        <v>75</v>
      </c>
      <c r="B19" s="8">
        <v>28</v>
      </c>
      <c r="C19" s="8" t="s">
        <v>103</v>
      </c>
      <c r="D19" s="8" t="s">
        <v>6</v>
      </c>
      <c r="E19" s="8" t="s">
        <v>6</v>
      </c>
      <c r="F19" s="8" t="s">
        <v>101</v>
      </c>
      <c r="G19" s="4">
        <v>1509104.8394730473</v>
      </c>
      <c r="H19" s="29">
        <f t="shared" si="13"/>
        <v>1484193.1127200203</v>
      </c>
      <c r="I19" s="27">
        <v>0.98349238164147312</v>
      </c>
      <c r="J19" s="28">
        <f t="shared" si="1"/>
        <v>0</v>
      </c>
      <c r="K19" s="29">
        <f t="shared" si="2"/>
        <v>0</v>
      </c>
      <c r="M19" s="2">
        <v>31</v>
      </c>
      <c r="N19" s="6" t="s">
        <v>32</v>
      </c>
      <c r="O19" s="12">
        <f t="shared" si="3"/>
        <v>0</v>
      </c>
      <c r="P19" s="12">
        <f t="shared" si="3"/>
        <v>0</v>
      </c>
      <c r="Q19" s="12">
        <f t="shared" si="3"/>
        <v>0</v>
      </c>
      <c r="R19" s="17">
        <f t="shared" si="6"/>
        <v>0</v>
      </c>
      <c r="S19" s="2">
        <v>76</v>
      </c>
      <c r="T19" s="17" t="str">
        <f t="shared" si="7"/>
        <v/>
      </c>
      <c r="U19" s="12" t="str">
        <f t="shared" si="8"/>
        <v/>
      </c>
      <c r="V19" s="17">
        <f t="shared" si="9"/>
        <v>0</v>
      </c>
      <c r="W19" s="7">
        <f t="shared" si="10"/>
        <v>0</v>
      </c>
      <c r="X19" s="12">
        <f t="shared" si="4"/>
        <v>0</v>
      </c>
      <c r="Y19" s="12">
        <f t="shared" si="4"/>
        <v>0</v>
      </c>
      <c r="Z19" s="12">
        <f t="shared" si="4"/>
        <v>0</v>
      </c>
      <c r="AA19" s="12">
        <f t="shared" si="11"/>
        <v>0</v>
      </c>
      <c r="AB19" s="12">
        <f t="shared" si="11"/>
        <v>0</v>
      </c>
      <c r="AC19" s="12">
        <f t="shared" si="11"/>
        <v>0</v>
      </c>
      <c r="AD19" s="17">
        <f t="shared" si="12"/>
        <v>0</v>
      </c>
    </row>
    <row r="20" spans="1:30" x14ac:dyDescent="0.35">
      <c r="A20" s="30" t="s">
        <v>76</v>
      </c>
      <c r="B20" s="31">
        <v>14</v>
      </c>
      <c r="C20" s="30" t="s">
        <v>104</v>
      </c>
      <c r="D20" s="30" t="s">
        <v>105</v>
      </c>
      <c r="E20" s="30" t="s">
        <v>106</v>
      </c>
      <c r="F20" s="30" t="s">
        <v>107</v>
      </c>
      <c r="G20" s="32">
        <v>151966773</v>
      </c>
      <c r="H20" s="32">
        <v>147742096.71060002</v>
      </c>
      <c r="I20" s="33">
        <v>0.97220000000000018</v>
      </c>
      <c r="J20" s="34">
        <f t="shared" si="1"/>
        <v>-0.3765003959333203</v>
      </c>
      <c r="K20" s="32">
        <f t="shared" si="2"/>
        <v>-55624957.907559805</v>
      </c>
      <c r="M20" s="2">
        <v>32</v>
      </c>
      <c r="N20" s="6" t="s">
        <v>33</v>
      </c>
      <c r="O20" s="12">
        <f t="shared" si="3"/>
        <v>0</v>
      </c>
      <c r="P20" s="12">
        <f t="shared" si="3"/>
        <v>0</v>
      </c>
      <c r="Q20" s="12">
        <f t="shared" si="3"/>
        <v>0</v>
      </c>
      <c r="R20" s="17">
        <f t="shared" si="6"/>
        <v>0</v>
      </c>
      <c r="S20" s="2">
        <v>62</v>
      </c>
      <c r="T20" s="17" t="str">
        <f t="shared" si="7"/>
        <v/>
      </c>
      <c r="U20" s="12" t="str">
        <f t="shared" si="8"/>
        <v/>
      </c>
      <c r="V20" s="17">
        <f t="shared" si="9"/>
        <v>0</v>
      </c>
      <c r="W20" s="7">
        <f t="shared" si="10"/>
        <v>0</v>
      </c>
      <c r="X20" s="12">
        <f t="shared" si="4"/>
        <v>0</v>
      </c>
      <c r="Y20" s="12">
        <f t="shared" si="4"/>
        <v>0</v>
      </c>
      <c r="Z20" s="12">
        <f t="shared" si="4"/>
        <v>0</v>
      </c>
      <c r="AA20" s="12">
        <f t="shared" si="11"/>
        <v>0</v>
      </c>
      <c r="AB20" s="12">
        <f t="shared" si="11"/>
        <v>0</v>
      </c>
      <c r="AC20" s="12">
        <f t="shared" si="11"/>
        <v>0</v>
      </c>
      <c r="AD20" s="17">
        <f t="shared" si="12"/>
        <v>0</v>
      </c>
    </row>
    <row r="21" spans="1:30" x14ac:dyDescent="0.35">
      <c r="A21" s="30" t="s">
        <v>76</v>
      </c>
      <c r="B21" s="31">
        <v>18</v>
      </c>
      <c r="C21" s="30" t="s">
        <v>55</v>
      </c>
      <c r="D21" s="30" t="s">
        <v>5</v>
      </c>
      <c r="E21" s="30" t="s">
        <v>56</v>
      </c>
      <c r="F21" s="30" t="s">
        <v>57</v>
      </c>
      <c r="G21" s="32">
        <v>4903458</v>
      </c>
      <c r="H21" s="32">
        <v>0</v>
      </c>
      <c r="I21" s="33">
        <v>0</v>
      </c>
      <c r="J21" s="34">
        <f t="shared" si="1"/>
        <v>-0.4491082157182168</v>
      </c>
      <c r="K21" s="32">
        <f t="shared" si="2"/>
        <v>0</v>
      </c>
      <c r="M21" s="2">
        <v>33</v>
      </c>
      <c r="N21" s="6" t="s">
        <v>34</v>
      </c>
      <c r="O21" s="12">
        <f t="shared" si="3"/>
        <v>0</v>
      </c>
      <c r="P21" s="12">
        <f t="shared" si="3"/>
        <v>0</v>
      </c>
      <c r="Q21" s="12">
        <f t="shared" si="3"/>
        <v>0</v>
      </c>
      <c r="R21" s="17">
        <f t="shared" si="6"/>
        <v>0</v>
      </c>
      <c r="S21" s="2">
        <v>251</v>
      </c>
      <c r="T21" s="17" t="str">
        <f t="shared" si="7"/>
        <v/>
      </c>
      <c r="U21" s="12" t="str">
        <f t="shared" si="8"/>
        <v/>
      </c>
      <c r="V21" s="17">
        <f t="shared" si="9"/>
        <v>0</v>
      </c>
      <c r="W21" s="7">
        <f t="shared" si="10"/>
        <v>0</v>
      </c>
      <c r="X21" s="12">
        <f t="shared" si="4"/>
        <v>0</v>
      </c>
      <c r="Y21" s="12">
        <f t="shared" si="4"/>
        <v>0</v>
      </c>
      <c r="Z21" s="12">
        <f t="shared" si="4"/>
        <v>0</v>
      </c>
      <c r="AA21" s="12">
        <f t="shared" si="11"/>
        <v>0</v>
      </c>
      <c r="AB21" s="12">
        <f t="shared" si="11"/>
        <v>0</v>
      </c>
      <c r="AC21" s="12">
        <f t="shared" si="11"/>
        <v>0</v>
      </c>
      <c r="AD21" s="17">
        <f t="shared" si="12"/>
        <v>0</v>
      </c>
    </row>
    <row r="22" spans="1:30" x14ac:dyDescent="0.35">
      <c r="A22" s="30" t="s">
        <v>76</v>
      </c>
      <c r="B22" s="31">
        <v>36</v>
      </c>
      <c r="C22" s="30" t="s">
        <v>108</v>
      </c>
      <c r="D22" s="30" t="s">
        <v>109</v>
      </c>
      <c r="E22" s="30" t="s">
        <v>110</v>
      </c>
      <c r="F22" s="30" t="s">
        <v>111</v>
      </c>
      <c r="G22" s="32">
        <v>25293289.000000015</v>
      </c>
      <c r="H22" s="32">
        <v>20740496.980000004</v>
      </c>
      <c r="I22" s="33">
        <v>0.81999999999999973</v>
      </c>
      <c r="J22" s="34">
        <f t="shared" si="1"/>
        <v>0</v>
      </c>
      <c r="K22" s="32">
        <f t="shared" si="2"/>
        <v>0</v>
      </c>
      <c r="M22" s="2">
        <v>34</v>
      </c>
      <c r="N22" s="6" t="s">
        <v>35</v>
      </c>
      <c r="O22" s="12">
        <f t="shared" si="3"/>
        <v>0</v>
      </c>
      <c r="P22" s="12">
        <f t="shared" si="3"/>
        <v>0</v>
      </c>
      <c r="Q22" s="12">
        <f t="shared" si="3"/>
        <v>0</v>
      </c>
      <c r="R22" s="17">
        <f t="shared" si="6"/>
        <v>0</v>
      </c>
      <c r="S22" s="2">
        <v>100</v>
      </c>
      <c r="T22" s="17" t="str">
        <f t="shared" si="7"/>
        <v/>
      </c>
      <c r="U22" s="12" t="str">
        <f t="shared" si="8"/>
        <v/>
      </c>
      <c r="V22" s="17">
        <f t="shared" si="9"/>
        <v>0</v>
      </c>
      <c r="W22" s="7">
        <f t="shared" si="10"/>
        <v>0</v>
      </c>
      <c r="X22" s="12">
        <f t="shared" si="4"/>
        <v>0</v>
      </c>
      <c r="Y22" s="12">
        <f t="shared" si="4"/>
        <v>0</v>
      </c>
      <c r="Z22" s="12">
        <f t="shared" si="4"/>
        <v>0</v>
      </c>
      <c r="AA22" s="12">
        <f t="shared" si="11"/>
        <v>0</v>
      </c>
      <c r="AB22" s="12">
        <f t="shared" si="11"/>
        <v>0</v>
      </c>
      <c r="AC22" s="12">
        <f t="shared" si="11"/>
        <v>0</v>
      </c>
      <c r="AD22" s="17">
        <f t="shared" si="12"/>
        <v>0</v>
      </c>
    </row>
    <row r="23" spans="1:30" x14ac:dyDescent="0.35">
      <c r="A23" s="30" t="s">
        <v>76</v>
      </c>
      <c r="B23" s="31">
        <v>36</v>
      </c>
      <c r="C23" s="30" t="s">
        <v>112</v>
      </c>
      <c r="D23" s="30" t="s">
        <v>109</v>
      </c>
      <c r="E23" s="30" t="s">
        <v>113</v>
      </c>
      <c r="F23" s="30" t="s">
        <v>111</v>
      </c>
      <c r="G23" s="32">
        <v>9259558.0000000037</v>
      </c>
      <c r="H23" s="32">
        <v>7592837.5600000024</v>
      </c>
      <c r="I23" s="33">
        <v>0.82</v>
      </c>
      <c r="J23" s="34">
        <f t="shared" si="1"/>
        <v>0</v>
      </c>
      <c r="K23" s="32">
        <f t="shared" si="2"/>
        <v>0</v>
      </c>
      <c r="M23" s="2">
        <v>35</v>
      </c>
      <c r="N23" s="6" t="s">
        <v>36</v>
      </c>
      <c r="O23" s="12">
        <f t="shared" si="3"/>
        <v>0</v>
      </c>
      <c r="P23" s="12">
        <f t="shared" si="3"/>
        <v>0</v>
      </c>
      <c r="Q23" s="12">
        <f t="shared" si="3"/>
        <v>0</v>
      </c>
      <c r="R23" s="17">
        <f t="shared" si="6"/>
        <v>0</v>
      </c>
      <c r="S23" s="2">
        <v>11</v>
      </c>
      <c r="T23" s="17" t="str">
        <f t="shared" si="7"/>
        <v/>
      </c>
      <c r="U23" s="12" t="str">
        <f t="shared" si="8"/>
        <v/>
      </c>
      <c r="V23" s="17">
        <f t="shared" si="9"/>
        <v>0</v>
      </c>
      <c r="W23" s="7">
        <f t="shared" si="10"/>
        <v>0</v>
      </c>
      <c r="X23" s="12">
        <f t="shared" si="4"/>
        <v>0</v>
      </c>
      <c r="Y23" s="12">
        <f t="shared" si="4"/>
        <v>0</v>
      </c>
      <c r="Z23" s="12">
        <f t="shared" si="4"/>
        <v>0</v>
      </c>
      <c r="AA23" s="12">
        <f t="shared" si="11"/>
        <v>0</v>
      </c>
      <c r="AB23" s="12">
        <f t="shared" si="11"/>
        <v>0</v>
      </c>
      <c r="AC23" s="12">
        <f t="shared" si="11"/>
        <v>0</v>
      </c>
      <c r="AD23" s="17">
        <f t="shared" si="12"/>
        <v>0</v>
      </c>
    </row>
    <row r="24" spans="1:30" x14ac:dyDescent="0.35">
      <c r="A24" s="30" t="s">
        <v>76</v>
      </c>
      <c r="B24" s="30">
        <v>6</v>
      </c>
      <c r="C24" s="30" t="s">
        <v>100</v>
      </c>
      <c r="D24" s="30" t="s">
        <v>6</v>
      </c>
      <c r="E24" s="30" t="s">
        <v>6</v>
      </c>
      <c r="F24" s="30" t="s">
        <v>101</v>
      </c>
      <c r="G24" s="35">
        <v>389257998.71100712</v>
      </c>
      <c r="H24" s="32">
        <f t="shared" ref="H24:H26" si="14">I24*G24</f>
        <v>358697698.52172029</v>
      </c>
      <c r="I24" s="33">
        <v>0.92149088704539273</v>
      </c>
      <c r="J24" s="34">
        <f t="shared" si="1"/>
        <v>-0.19750941648258191</v>
      </c>
      <c r="K24" s="32">
        <f t="shared" si="2"/>
        <v>-70846173.128670052</v>
      </c>
      <c r="M24" s="2">
        <v>36</v>
      </c>
      <c r="N24" s="6" t="s">
        <v>37</v>
      </c>
      <c r="O24" s="12">
        <f t="shared" si="3"/>
        <v>0</v>
      </c>
      <c r="P24" s="12">
        <f t="shared" si="3"/>
        <v>0</v>
      </c>
      <c r="Q24" s="12">
        <f t="shared" si="3"/>
        <v>34552847.000000015</v>
      </c>
      <c r="R24" s="17">
        <f t="shared" si="6"/>
        <v>34552847.000000015</v>
      </c>
      <c r="S24" s="2">
        <v>86</v>
      </c>
      <c r="T24" s="17">
        <f t="shared" si="7"/>
        <v>401777.29069767462</v>
      </c>
      <c r="U24" s="12">
        <f t="shared" si="8"/>
        <v>50612454.413192697</v>
      </c>
      <c r="V24" s="17">
        <f t="shared" si="9"/>
        <v>0</v>
      </c>
      <c r="W24" s="7">
        <f t="shared" si="10"/>
        <v>0</v>
      </c>
      <c r="X24" s="12">
        <f t="shared" si="4"/>
        <v>0</v>
      </c>
      <c r="Y24" s="12">
        <f t="shared" si="4"/>
        <v>0</v>
      </c>
      <c r="Z24" s="12">
        <f t="shared" si="4"/>
        <v>28333334.540000007</v>
      </c>
      <c r="AA24" s="12">
        <f t="shared" si="11"/>
        <v>0</v>
      </c>
      <c r="AB24" s="12">
        <f t="shared" si="11"/>
        <v>0</v>
      </c>
      <c r="AC24" s="12">
        <f t="shared" si="11"/>
        <v>0</v>
      </c>
      <c r="AD24" s="17">
        <f t="shared" si="12"/>
        <v>0</v>
      </c>
    </row>
    <row r="25" spans="1:30" x14ac:dyDescent="0.35">
      <c r="A25" s="30" t="s">
        <v>76</v>
      </c>
      <c r="B25" s="30">
        <v>9</v>
      </c>
      <c r="C25" s="30" t="s">
        <v>102</v>
      </c>
      <c r="D25" s="30" t="s">
        <v>6</v>
      </c>
      <c r="E25" s="30" t="s">
        <v>6</v>
      </c>
      <c r="F25" s="30" t="s">
        <v>101</v>
      </c>
      <c r="G25" s="35">
        <v>6907034.9365091566</v>
      </c>
      <c r="H25" s="32">
        <f t="shared" si="14"/>
        <v>6326687.5329343975</v>
      </c>
      <c r="I25" s="33">
        <v>0.91597734644323814</v>
      </c>
      <c r="J25" s="34">
        <f t="shared" si="1"/>
        <v>0</v>
      </c>
      <c r="K25" s="32">
        <f t="shared" si="2"/>
        <v>0</v>
      </c>
      <c r="M25" s="2">
        <v>39</v>
      </c>
      <c r="N25" s="6" t="s">
        <v>38</v>
      </c>
      <c r="O25" s="12">
        <f t="shared" si="3"/>
        <v>6500975</v>
      </c>
      <c r="P25" s="12">
        <f t="shared" si="3"/>
        <v>0</v>
      </c>
      <c r="Q25" s="12">
        <f t="shared" si="3"/>
        <v>0</v>
      </c>
      <c r="R25" s="17">
        <f t="shared" si="6"/>
        <v>6500975</v>
      </c>
      <c r="S25" s="2">
        <v>43</v>
      </c>
      <c r="T25" s="17">
        <f t="shared" si="7"/>
        <v>151185.46511627908</v>
      </c>
      <c r="U25" s="12">
        <f t="shared" si="8"/>
        <v>25306227.206596348</v>
      </c>
      <c r="V25" s="17">
        <f t="shared" si="9"/>
        <v>0</v>
      </c>
      <c r="W25" s="7">
        <f t="shared" si="10"/>
        <v>0</v>
      </c>
      <c r="X25" s="12">
        <f t="shared" si="4"/>
        <v>4840348.4804299818</v>
      </c>
      <c r="Y25" s="12">
        <f t="shared" si="4"/>
        <v>0</v>
      </c>
      <c r="Z25" s="12">
        <f t="shared" si="4"/>
        <v>0</v>
      </c>
      <c r="AA25" s="12">
        <f t="shared" si="11"/>
        <v>0</v>
      </c>
      <c r="AB25" s="12">
        <f t="shared" si="11"/>
        <v>0</v>
      </c>
      <c r="AC25" s="12">
        <f t="shared" si="11"/>
        <v>0</v>
      </c>
      <c r="AD25" s="17">
        <f t="shared" si="12"/>
        <v>0</v>
      </c>
    </row>
    <row r="26" spans="1:30" x14ac:dyDescent="0.35">
      <c r="A26" s="30" t="s">
        <v>76</v>
      </c>
      <c r="B26" s="30">
        <v>28</v>
      </c>
      <c r="C26" s="30" t="s">
        <v>103</v>
      </c>
      <c r="D26" s="30" t="s">
        <v>6</v>
      </c>
      <c r="E26" s="30" t="s">
        <v>6</v>
      </c>
      <c r="F26" s="30" t="s">
        <v>101</v>
      </c>
      <c r="G26" s="35">
        <v>4178365.1605269527</v>
      </c>
      <c r="H26" s="32">
        <f t="shared" si="14"/>
        <v>3810887.5135859149</v>
      </c>
      <c r="I26" s="33">
        <v>0.91205229011274502</v>
      </c>
      <c r="J26" s="34">
        <f t="shared" si="1"/>
        <v>0</v>
      </c>
      <c r="K26" s="32">
        <f t="shared" si="2"/>
        <v>0</v>
      </c>
      <c r="M26" s="2">
        <v>40</v>
      </c>
      <c r="N26" s="6" t="s">
        <v>39</v>
      </c>
      <c r="O26" s="12">
        <f t="shared" si="3"/>
        <v>0</v>
      </c>
      <c r="P26" s="12">
        <f t="shared" si="3"/>
        <v>0</v>
      </c>
      <c r="Q26" s="12">
        <f t="shared" si="3"/>
        <v>0</v>
      </c>
      <c r="R26" s="17">
        <f t="shared" si="6"/>
        <v>0</v>
      </c>
      <c r="S26" s="2">
        <v>131</v>
      </c>
      <c r="T26" s="17" t="str">
        <f t="shared" si="7"/>
        <v/>
      </c>
      <c r="U26" s="12" t="str">
        <f t="shared" si="8"/>
        <v/>
      </c>
      <c r="V26" s="17">
        <f t="shared" si="9"/>
        <v>0</v>
      </c>
      <c r="W26" s="7">
        <f t="shared" si="10"/>
        <v>0</v>
      </c>
      <c r="X26" s="12">
        <f t="shared" si="4"/>
        <v>0</v>
      </c>
      <c r="Y26" s="12">
        <f t="shared" si="4"/>
        <v>0</v>
      </c>
      <c r="Z26" s="12">
        <f t="shared" si="4"/>
        <v>0</v>
      </c>
      <c r="AA26" s="12">
        <f t="shared" si="11"/>
        <v>0</v>
      </c>
      <c r="AB26" s="12">
        <f t="shared" si="11"/>
        <v>0</v>
      </c>
      <c r="AC26" s="12">
        <f t="shared" si="11"/>
        <v>0</v>
      </c>
      <c r="AD26" s="17">
        <f t="shared" si="12"/>
        <v>0</v>
      </c>
    </row>
    <row r="27" spans="1:30" x14ac:dyDescent="0.35">
      <c r="B27"/>
      <c r="M27" s="46" t="s">
        <v>40</v>
      </c>
      <c r="N27" s="46"/>
      <c r="O27" s="17">
        <f>+SUM(O3:O26)</f>
        <v>1351363767.8071833</v>
      </c>
      <c r="P27" s="17">
        <f t="shared" ref="P27:R27" si="15">+SUM(P3:P26)</f>
        <v>1327910128.7787735</v>
      </c>
      <c r="Q27" s="17">
        <f t="shared" si="15"/>
        <v>591766476.80804324</v>
      </c>
      <c r="R27" s="17">
        <f t="shared" si="15"/>
        <v>3271040373.3940001</v>
      </c>
      <c r="S27" s="10">
        <v>5382</v>
      </c>
      <c r="T27" s="17">
        <f t="shared" si="7"/>
        <v>607774.13106540323</v>
      </c>
      <c r="U27" s="17"/>
      <c r="V27" s="17">
        <f>+SUM(V3:V26)</f>
        <v>1277884264.5492892</v>
      </c>
      <c r="W27" s="7">
        <f>+-IF(R27=0,0,V27/R27)</f>
        <v>-0.39066600184557454</v>
      </c>
      <c r="X27" s="17">
        <f>+SUM(X3:X26)</f>
        <v>1087006344.9398241</v>
      </c>
      <c r="Y27" s="17">
        <f t="shared" ref="Y27:Z27" si="16">+SUM(Y3:Y26)</f>
        <v>1039685456.1752071</v>
      </c>
      <c r="Z27" s="17">
        <f t="shared" si="16"/>
        <v>544910704.81884062</v>
      </c>
      <c r="AA27" s="17">
        <f>+SUM(AA3:AA26)</f>
        <v>-489613396.09122759</v>
      </c>
      <c r="AB27" s="17">
        <f t="shared" ref="AB27:AD27" si="17">+SUM(AB3:AB26)</f>
        <v>-422714551.29679531</v>
      </c>
      <c r="AC27" s="17">
        <f t="shared" si="17"/>
        <v>-126471131.03622985</v>
      </c>
      <c r="AD27" s="17">
        <f t="shared" si="17"/>
        <v>-1038799078.4242527</v>
      </c>
    </row>
    <row r="28" spans="1:30" x14ac:dyDescent="0.35">
      <c r="B28"/>
    </row>
    <row r="29" spans="1:30" x14ac:dyDescent="0.35">
      <c r="B29"/>
      <c r="S29" s="1" t="s">
        <v>114</v>
      </c>
      <c r="T29" s="14">
        <f>+AVERAGE(T3,T5,T7,T9,T12,T13,T14,T15,T17,T24,T25,T6,T10)*1.2</f>
        <v>588516.91178131045</v>
      </c>
      <c r="AA29" s="18">
        <f>+AA27/1000000</f>
        <v>-489.61339609122757</v>
      </c>
      <c r="AB29" s="18">
        <f t="shared" ref="AB29:AD29" si="18">+AB27/1000000</f>
        <v>-422.71455129679532</v>
      </c>
      <c r="AC29" s="18">
        <f t="shared" si="18"/>
        <v>-126.47113103622985</v>
      </c>
      <c r="AD29" s="18">
        <f t="shared" si="18"/>
        <v>-1038.7990784242527</v>
      </c>
    </row>
    <row r="30" spans="1:30" x14ac:dyDescent="0.35">
      <c r="B30"/>
    </row>
    <row r="31" spans="1:30" x14ac:dyDescent="0.35">
      <c r="B31"/>
      <c r="S31" s="1" t="s">
        <v>115</v>
      </c>
      <c r="T31" s="14">
        <v>273648</v>
      </c>
    </row>
    <row r="32" spans="1:30" x14ac:dyDescent="0.35">
      <c r="B32"/>
    </row>
    <row r="33" spans="2:20" x14ac:dyDescent="0.35">
      <c r="B33"/>
      <c r="T33" s="19"/>
    </row>
    <row r="34" spans="2:20" x14ac:dyDescent="0.35">
      <c r="B34"/>
      <c r="T34" s="20"/>
    </row>
    <row r="35" spans="2:20" x14ac:dyDescent="0.35">
      <c r="B35"/>
    </row>
    <row r="36" spans="2:20" x14ac:dyDescent="0.35">
      <c r="B36"/>
    </row>
    <row r="37" spans="2:20" x14ac:dyDescent="0.35">
      <c r="B37"/>
    </row>
    <row r="38" spans="2:20" x14ac:dyDescent="0.35">
      <c r="B38"/>
    </row>
    <row r="39" spans="2:20" x14ac:dyDescent="0.35">
      <c r="B39"/>
    </row>
    <row r="40" spans="2:20" x14ac:dyDescent="0.35">
      <c r="B40"/>
    </row>
    <row r="41" spans="2:20" x14ac:dyDescent="0.35">
      <c r="B41"/>
    </row>
    <row r="42" spans="2:20" x14ac:dyDescent="0.35">
      <c r="B42"/>
    </row>
    <row r="43" spans="2:20" x14ac:dyDescent="0.35">
      <c r="B43"/>
    </row>
    <row r="44" spans="2:20" x14ac:dyDescent="0.35">
      <c r="B44"/>
    </row>
    <row r="45" spans="2:20" x14ac:dyDescent="0.35">
      <c r="B45"/>
    </row>
    <row r="46" spans="2:20" x14ac:dyDescent="0.35">
      <c r="B46"/>
    </row>
    <row r="47" spans="2:20" x14ac:dyDescent="0.35">
      <c r="B47"/>
    </row>
    <row r="48" spans="2:20" x14ac:dyDescent="0.35">
      <c r="B48"/>
    </row>
    <row r="49" spans="2:2" x14ac:dyDescent="0.35">
      <c r="B49"/>
    </row>
    <row r="50" spans="2:2" x14ac:dyDescent="0.35">
      <c r="B50"/>
    </row>
    <row r="51" spans="2:2" x14ac:dyDescent="0.35">
      <c r="B51"/>
    </row>
    <row r="52" spans="2:2" x14ac:dyDescent="0.35">
      <c r="B52"/>
    </row>
    <row r="53" spans="2:2" x14ac:dyDescent="0.35">
      <c r="B53"/>
    </row>
    <row r="54" spans="2:2" x14ac:dyDescent="0.35">
      <c r="B54"/>
    </row>
    <row r="55" spans="2:2" x14ac:dyDescent="0.35">
      <c r="B55"/>
    </row>
    <row r="56" spans="2:2" x14ac:dyDescent="0.35">
      <c r="B56"/>
    </row>
    <row r="57" spans="2:2" x14ac:dyDescent="0.35">
      <c r="B57"/>
    </row>
    <row r="58" spans="2:2" x14ac:dyDescent="0.35">
      <c r="B58"/>
    </row>
    <row r="59" spans="2:2" x14ac:dyDescent="0.35">
      <c r="B59"/>
    </row>
    <row r="60" spans="2:2" x14ac:dyDescent="0.35">
      <c r="B60"/>
    </row>
    <row r="61" spans="2:2" x14ac:dyDescent="0.35">
      <c r="B61"/>
    </row>
    <row r="62" spans="2:2" x14ac:dyDescent="0.35">
      <c r="B62"/>
    </row>
    <row r="63" spans="2:2" x14ac:dyDescent="0.35">
      <c r="B63"/>
    </row>
    <row r="64" spans="2:2" x14ac:dyDescent="0.35">
      <c r="B64"/>
    </row>
    <row r="65" spans="2:2" x14ac:dyDescent="0.35">
      <c r="B65"/>
    </row>
    <row r="66" spans="2:2" x14ac:dyDescent="0.35">
      <c r="B66"/>
    </row>
    <row r="67" spans="2:2" x14ac:dyDescent="0.35">
      <c r="B67"/>
    </row>
    <row r="68" spans="2:2" x14ac:dyDescent="0.35">
      <c r="B68"/>
    </row>
    <row r="69" spans="2:2" x14ac:dyDescent="0.35">
      <c r="B69"/>
    </row>
    <row r="70" spans="2:2" x14ac:dyDescent="0.35">
      <c r="B70"/>
    </row>
    <row r="71" spans="2:2" x14ac:dyDescent="0.35">
      <c r="B71"/>
    </row>
    <row r="72" spans="2:2" x14ac:dyDescent="0.35">
      <c r="B72"/>
    </row>
    <row r="73" spans="2:2" x14ac:dyDescent="0.35">
      <c r="B73"/>
    </row>
    <row r="74" spans="2:2" x14ac:dyDescent="0.35">
      <c r="B74"/>
    </row>
    <row r="75" spans="2:2" x14ac:dyDescent="0.35">
      <c r="B75"/>
    </row>
    <row r="76" spans="2:2" x14ac:dyDescent="0.35">
      <c r="B76"/>
    </row>
    <row r="77" spans="2:2" x14ac:dyDescent="0.35">
      <c r="B77"/>
    </row>
    <row r="78" spans="2:2" x14ac:dyDescent="0.35">
      <c r="B78"/>
    </row>
    <row r="79" spans="2:2" x14ac:dyDescent="0.35">
      <c r="B79"/>
    </row>
    <row r="80" spans="2:2" x14ac:dyDescent="0.35">
      <c r="B80"/>
    </row>
    <row r="81" spans="2:2" x14ac:dyDescent="0.35">
      <c r="B81"/>
    </row>
    <row r="82" spans="2:2" x14ac:dyDescent="0.35">
      <c r="B82"/>
    </row>
    <row r="83" spans="2:2" x14ac:dyDescent="0.35">
      <c r="B83"/>
    </row>
    <row r="84" spans="2:2" x14ac:dyDescent="0.35">
      <c r="B84"/>
    </row>
    <row r="85" spans="2:2" x14ac:dyDescent="0.35">
      <c r="B85"/>
    </row>
    <row r="86" spans="2:2" x14ac:dyDescent="0.35">
      <c r="B86"/>
    </row>
    <row r="87" spans="2:2" x14ac:dyDescent="0.35">
      <c r="B87"/>
    </row>
    <row r="88" spans="2:2" x14ac:dyDescent="0.35">
      <c r="B88"/>
    </row>
    <row r="89" spans="2:2" x14ac:dyDescent="0.35">
      <c r="B89"/>
    </row>
    <row r="90" spans="2:2" x14ac:dyDescent="0.35">
      <c r="B90"/>
    </row>
    <row r="91" spans="2:2" x14ac:dyDescent="0.35">
      <c r="B91"/>
    </row>
    <row r="92" spans="2:2" x14ac:dyDescent="0.35">
      <c r="B92"/>
    </row>
    <row r="93" spans="2:2" x14ac:dyDescent="0.35">
      <c r="B93"/>
    </row>
    <row r="94" spans="2:2" x14ac:dyDescent="0.35">
      <c r="B94"/>
    </row>
    <row r="95" spans="2:2" x14ac:dyDescent="0.35">
      <c r="B95"/>
    </row>
    <row r="96" spans="2:2" x14ac:dyDescent="0.35">
      <c r="B96"/>
    </row>
    <row r="97" spans="2:2" x14ac:dyDescent="0.35">
      <c r="B97"/>
    </row>
    <row r="98" spans="2:2" x14ac:dyDescent="0.35">
      <c r="B98"/>
    </row>
    <row r="99" spans="2:2" x14ac:dyDescent="0.35">
      <c r="B99"/>
    </row>
    <row r="100" spans="2:2" x14ac:dyDescent="0.35">
      <c r="B100"/>
    </row>
    <row r="101" spans="2:2" x14ac:dyDescent="0.35">
      <c r="B101"/>
    </row>
    <row r="102" spans="2:2" x14ac:dyDescent="0.35">
      <c r="B102"/>
    </row>
    <row r="103" spans="2:2" x14ac:dyDescent="0.35">
      <c r="B103"/>
    </row>
    <row r="104" spans="2:2" x14ac:dyDescent="0.35">
      <c r="B104"/>
    </row>
    <row r="105" spans="2:2" x14ac:dyDescent="0.35">
      <c r="B105"/>
    </row>
    <row r="106" spans="2:2" x14ac:dyDescent="0.35">
      <c r="B106"/>
    </row>
    <row r="107" spans="2:2" x14ac:dyDescent="0.35">
      <c r="B107"/>
    </row>
    <row r="108" spans="2:2" x14ac:dyDescent="0.35">
      <c r="B108"/>
    </row>
    <row r="109" spans="2:2" x14ac:dyDescent="0.35">
      <c r="B109"/>
    </row>
    <row r="110" spans="2:2" x14ac:dyDescent="0.35">
      <c r="B110"/>
    </row>
    <row r="111" spans="2:2" x14ac:dyDescent="0.35">
      <c r="B111"/>
    </row>
    <row r="112" spans="2:2" x14ac:dyDescent="0.35">
      <c r="B112"/>
    </row>
    <row r="113" spans="2:2" x14ac:dyDescent="0.35">
      <c r="B113"/>
    </row>
  </sheetData>
  <mergeCells count="1">
    <mergeCell ref="M27:N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29F49-90A6-473F-BD41-DB039E4B903E}">
  <sheetPr>
    <tabColor rgb="FFFFFF00"/>
  </sheetPr>
  <dimension ref="A1:AD106"/>
  <sheetViews>
    <sheetView topLeftCell="A54" zoomScale="60" zoomScaleNormal="60" workbookViewId="0">
      <selection activeCell="K17" sqref="K17:K64"/>
    </sheetView>
  </sheetViews>
  <sheetFormatPr baseColWidth="10" defaultRowHeight="14.5" x14ac:dyDescent="0.35"/>
  <cols>
    <col min="2" max="2" width="3" style="21" bestFit="1" customWidth="1"/>
    <col min="7" max="8" width="12.36328125" bestFit="1" customWidth="1"/>
    <col min="11" max="11" width="12" bestFit="1" customWidth="1"/>
    <col min="12" max="12" width="4.36328125" customWidth="1"/>
    <col min="13" max="13" width="3" bestFit="1" customWidth="1"/>
    <col min="15" max="15" width="15.81640625" customWidth="1"/>
    <col min="16" max="16" width="12.36328125" bestFit="1" customWidth="1"/>
    <col min="17" max="17" width="12.26953125" customWidth="1"/>
    <col min="18" max="18" width="16.453125" customWidth="1"/>
    <col min="19" max="19" width="17.54296875" customWidth="1"/>
    <col min="20" max="20" width="19.54296875" customWidth="1"/>
    <col min="21" max="21" width="12.36328125" bestFit="1" customWidth="1"/>
    <col min="22" max="22" width="12" customWidth="1"/>
    <col min="23" max="23" width="12" bestFit="1" customWidth="1"/>
    <col min="24" max="24" width="15.81640625" customWidth="1"/>
    <col min="25" max="26" width="11.453125" customWidth="1"/>
    <col min="27" max="27" width="14.26953125" bestFit="1" customWidth="1"/>
    <col min="29" max="30" width="12.26953125" bestFit="1" customWidth="1"/>
  </cols>
  <sheetData>
    <row r="1" spans="1:30" x14ac:dyDescent="0.35">
      <c r="A1" s="1" t="s">
        <v>67</v>
      </c>
      <c r="B1" s="10" t="s">
        <v>12</v>
      </c>
      <c r="C1" s="1" t="s">
        <v>68</v>
      </c>
      <c r="D1" s="1" t="s">
        <v>1</v>
      </c>
      <c r="E1" s="1" t="s">
        <v>2</v>
      </c>
      <c r="F1" s="1" t="s">
        <v>3</v>
      </c>
      <c r="G1" s="1" t="s">
        <v>42</v>
      </c>
      <c r="H1" s="1" t="s">
        <v>0</v>
      </c>
      <c r="I1" s="1" t="s">
        <v>43</v>
      </c>
      <c r="J1" s="1" t="s">
        <v>15</v>
      </c>
      <c r="K1" s="1" t="s">
        <v>69</v>
      </c>
      <c r="X1" s="5" t="s">
        <v>0</v>
      </c>
      <c r="AA1" s="5" t="s">
        <v>41</v>
      </c>
    </row>
    <row r="2" spans="1:30" x14ac:dyDescent="0.35">
      <c r="A2" s="3" t="s">
        <v>70</v>
      </c>
      <c r="B2" s="2">
        <v>18</v>
      </c>
      <c r="C2" s="3" t="s">
        <v>116</v>
      </c>
      <c r="D2" s="3" t="s">
        <v>5</v>
      </c>
      <c r="E2" s="3" t="s">
        <v>117</v>
      </c>
      <c r="F2" s="3" t="s">
        <v>118</v>
      </c>
      <c r="G2" s="12">
        <v>154580584</v>
      </c>
      <c r="H2" s="13">
        <f>+I2*G2</f>
        <v>109494975.361791</v>
      </c>
      <c r="I2" s="16">
        <f>+VLOOKUP(B2,'[1]Ajuste en Remuneraciones'!$A:$E,5,FALSE)</f>
        <v>0.70833588881894116</v>
      </c>
      <c r="J2" s="16">
        <f>+VLOOKUP(B2,$M$3:$W$26,11,FALSE)</f>
        <v>0</v>
      </c>
      <c r="K2" s="13">
        <f>+H2*J2</f>
        <v>0</v>
      </c>
      <c r="M2" s="10" t="s">
        <v>12</v>
      </c>
      <c r="N2" s="10" t="s">
        <v>13</v>
      </c>
      <c r="O2" s="10" t="s">
        <v>70</v>
      </c>
      <c r="P2" s="10" t="s">
        <v>75</v>
      </c>
      <c r="Q2" s="10" t="s">
        <v>76</v>
      </c>
      <c r="R2" s="10" t="s">
        <v>119</v>
      </c>
      <c r="S2" s="10" t="s">
        <v>77</v>
      </c>
      <c r="T2" s="10" t="s">
        <v>78</v>
      </c>
      <c r="U2" s="10" t="s">
        <v>79</v>
      </c>
      <c r="V2" s="10" t="s">
        <v>80</v>
      </c>
      <c r="W2" s="10" t="s">
        <v>15</v>
      </c>
      <c r="X2" s="10" t="s">
        <v>70</v>
      </c>
      <c r="Y2" s="10" t="s">
        <v>75</v>
      </c>
      <c r="Z2" s="10" t="s">
        <v>76</v>
      </c>
      <c r="AA2" s="10" t="s">
        <v>120</v>
      </c>
      <c r="AB2" s="10" t="s">
        <v>121</v>
      </c>
      <c r="AC2" s="10" t="s">
        <v>122</v>
      </c>
      <c r="AD2" s="10" t="s">
        <v>123</v>
      </c>
    </row>
    <row r="3" spans="1:30" x14ac:dyDescent="0.35">
      <c r="A3" s="3" t="s">
        <v>70</v>
      </c>
      <c r="B3" s="2">
        <v>25</v>
      </c>
      <c r="C3" s="3" t="s">
        <v>124</v>
      </c>
      <c r="D3" s="3" t="s">
        <v>5</v>
      </c>
      <c r="E3" s="3" t="s">
        <v>125</v>
      </c>
      <c r="F3" s="3" t="s">
        <v>126</v>
      </c>
      <c r="G3" s="12">
        <v>1599864</v>
      </c>
      <c r="H3" s="13">
        <f t="shared" ref="H3:H16" si="0">+I3*G3</f>
        <v>736976.27553594229</v>
      </c>
      <c r="I3" s="16">
        <f>+VLOOKUP(B3,'[1]Ajuste en Remuneraciones'!$A:$E,5,FALSE)</f>
        <v>0.46064932740279319</v>
      </c>
      <c r="J3" s="16">
        <f t="shared" ref="J3:J24" si="1">+VLOOKUP(B3,$M$3:$W$26,11,FALSE)</f>
        <v>0</v>
      </c>
      <c r="K3" s="13">
        <f t="shared" ref="K3:K24" si="2">+H3*J3</f>
        <v>0</v>
      </c>
      <c r="M3" s="2">
        <v>6</v>
      </c>
      <c r="N3" s="6" t="s">
        <v>16</v>
      </c>
      <c r="O3" s="12">
        <f t="shared" ref="O3:Q26" si="3">+SUMIFS($G:$G,$B:$B,$M3,$A:$A,O$2)</f>
        <v>1769570.5094410733</v>
      </c>
      <c r="P3" s="12">
        <f t="shared" si="3"/>
        <v>70890073.092348874</v>
      </c>
      <c r="Q3" s="12">
        <f t="shared" si="3"/>
        <v>54698916.812621191</v>
      </c>
      <c r="R3" s="17">
        <f>+SUM(O3:Q3)</f>
        <v>127358560.41441114</v>
      </c>
      <c r="S3" s="2">
        <v>804</v>
      </c>
      <c r="T3" s="17">
        <f>IF(R3=0,"",+R3/S3)</f>
        <v>158406.1696696656</v>
      </c>
      <c r="U3" s="12">
        <f>IF(R3=0,"",+$T$29*S3)</f>
        <v>128777192.14725904</v>
      </c>
      <c r="V3" s="17">
        <f>+IF(R3=0,0,IF(R3&gt;U3,R3-U3,0))</f>
        <v>0</v>
      </c>
      <c r="W3" s="7">
        <f>+-IF(R3=0,0,V3/R3)</f>
        <v>0</v>
      </c>
      <c r="X3" s="12">
        <f t="shared" ref="X3:X26" si="4">+SUMIFS($H:$H,$B:$B,$M3,$A:$A,O$2)</f>
        <v>1266907.8255111889</v>
      </c>
      <c r="Y3" s="12">
        <f t="shared" ref="Y3:Y26" si="5">+SUMIFS($H:$H,$B:$B,$M3,$A:$A,P$2)</f>
        <v>43031885.685342252</v>
      </c>
      <c r="Z3" s="12">
        <f t="shared" ref="Z3:Z26" si="6">+SUMIFS($H:$H,$B:$B,$M3,$A:$A,Q$2)</f>
        <v>38679960.213593699</v>
      </c>
      <c r="AA3" s="12">
        <f>+X3*$W3</f>
        <v>0</v>
      </c>
      <c r="AB3" s="12">
        <f t="shared" ref="AB3:AC18" si="7">+Y3*$W3</f>
        <v>0</v>
      </c>
      <c r="AC3" s="12">
        <f t="shared" si="7"/>
        <v>0</v>
      </c>
      <c r="AD3" s="17">
        <f>+SUM(AA3:AC3)</f>
        <v>0</v>
      </c>
    </row>
    <row r="4" spans="1:30" x14ac:dyDescent="0.35">
      <c r="A4" s="3" t="s">
        <v>70</v>
      </c>
      <c r="B4" s="2">
        <v>29</v>
      </c>
      <c r="C4" s="3" t="s">
        <v>127</v>
      </c>
      <c r="D4" s="3" t="s">
        <v>9</v>
      </c>
      <c r="E4" s="3" t="s">
        <v>117</v>
      </c>
      <c r="F4" s="3" t="s">
        <v>128</v>
      </c>
      <c r="G4" s="12">
        <v>1492515</v>
      </c>
      <c r="H4" s="13">
        <f t="shared" si="0"/>
        <v>1106368.9101110934</v>
      </c>
      <c r="I4" s="16">
        <f>+VLOOKUP(B4,'[1]Ajuste en Remuneraciones'!$A:$E,5,FALSE)</f>
        <v>0.7412782518842983</v>
      </c>
      <c r="J4" s="16">
        <f t="shared" si="1"/>
        <v>0</v>
      </c>
      <c r="K4" s="13">
        <f t="shared" si="2"/>
        <v>0</v>
      </c>
      <c r="M4" s="2">
        <v>8</v>
      </c>
      <c r="N4" s="6" t="s">
        <v>17</v>
      </c>
      <c r="O4" s="12">
        <f t="shared" si="3"/>
        <v>0</v>
      </c>
      <c r="P4" s="12">
        <f t="shared" si="3"/>
        <v>323430</v>
      </c>
      <c r="Q4" s="12">
        <f t="shared" si="3"/>
        <v>0</v>
      </c>
      <c r="R4" s="17">
        <f t="shared" ref="R4:R26" si="8">+SUM(O4:Q4)</f>
        <v>323430</v>
      </c>
      <c r="S4" s="2">
        <v>20</v>
      </c>
      <c r="T4" s="17">
        <f t="shared" ref="T4:T27" si="9">IF(R4=0,"",+R4/S4)</f>
        <v>16171.5</v>
      </c>
      <c r="U4" s="12">
        <f t="shared" ref="U4:U26" si="10">IF(R4=0,"",+$T$29*S4)</f>
        <v>3203412.7399815684</v>
      </c>
      <c r="V4" s="17">
        <f t="shared" ref="V4:V26" si="11">+IF(R4=0,0,IF(R4&gt;U4,R4-U4,0))</f>
        <v>0</v>
      </c>
      <c r="W4" s="7">
        <f t="shared" ref="W4:W26" si="12">+-IF(R4=0,0,V4/R4)</f>
        <v>0</v>
      </c>
      <c r="X4" s="12">
        <f t="shared" si="4"/>
        <v>0</v>
      </c>
      <c r="Y4" s="12">
        <f t="shared" si="5"/>
        <v>323430</v>
      </c>
      <c r="Z4" s="12">
        <f t="shared" si="6"/>
        <v>0</v>
      </c>
      <c r="AA4" s="12">
        <f t="shared" ref="AA4:AC26" si="13">+X4*$W4</f>
        <v>0</v>
      </c>
      <c r="AB4" s="12">
        <f t="shared" si="7"/>
        <v>0</v>
      </c>
      <c r="AC4" s="12">
        <f t="shared" si="7"/>
        <v>0</v>
      </c>
      <c r="AD4" s="17">
        <f t="shared" ref="AD4:AD26" si="14">+SUM(AA4:AC4)</f>
        <v>0</v>
      </c>
    </row>
    <row r="5" spans="1:30" x14ac:dyDescent="0.35">
      <c r="A5" s="3" t="s">
        <v>70</v>
      </c>
      <c r="B5" s="2">
        <v>36</v>
      </c>
      <c r="C5" s="3" t="s">
        <v>129</v>
      </c>
      <c r="D5" s="3" t="s">
        <v>109</v>
      </c>
      <c r="E5" s="3" t="s">
        <v>130</v>
      </c>
      <c r="F5" s="3" t="s">
        <v>131</v>
      </c>
      <c r="G5" s="12">
        <v>34801545</v>
      </c>
      <c r="H5" s="13">
        <f t="shared" si="0"/>
        <v>26083115.356448334</v>
      </c>
      <c r="I5" s="16">
        <f>+VLOOKUP(B5,'[1]Ajuste en Remuneraciones'!$A:$E,5,FALSE)</f>
        <v>0.74948153469762147</v>
      </c>
      <c r="J5" s="16">
        <f t="shared" si="1"/>
        <v>-0.68383188773756931</v>
      </c>
      <c r="K5" s="13">
        <f t="shared" si="2"/>
        <v>-17836466.012276847</v>
      </c>
      <c r="M5" s="2">
        <v>9</v>
      </c>
      <c r="N5" s="6" t="s">
        <v>18</v>
      </c>
      <c r="O5" s="12">
        <f t="shared" si="3"/>
        <v>1688.4091487627434</v>
      </c>
      <c r="P5" s="12">
        <f t="shared" si="3"/>
        <v>109604.97401459706</v>
      </c>
      <c r="Q5" s="12">
        <f t="shared" si="3"/>
        <v>506561.61683664023</v>
      </c>
      <c r="R5" s="17">
        <f t="shared" si="8"/>
        <v>617855</v>
      </c>
      <c r="S5" s="2">
        <v>53</v>
      </c>
      <c r="T5" s="17">
        <f t="shared" si="9"/>
        <v>11657.641509433963</v>
      </c>
      <c r="U5" s="12">
        <f t="shared" si="10"/>
        <v>8489043.7609511558</v>
      </c>
      <c r="V5" s="17">
        <f t="shared" si="11"/>
        <v>0</v>
      </c>
      <c r="W5" s="7">
        <f t="shared" si="12"/>
        <v>0</v>
      </c>
      <c r="X5" s="12">
        <f t="shared" si="4"/>
        <v>1389.4120874604325</v>
      </c>
      <c r="Y5" s="12">
        <f t="shared" si="5"/>
        <v>91854.661943582105</v>
      </c>
      <c r="Z5" s="12">
        <f t="shared" si="6"/>
        <v>463998.96560002206</v>
      </c>
      <c r="AA5" s="12">
        <f t="shared" si="13"/>
        <v>0</v>
      </c>
      <c r="AB5" s="12">
        <f t="shared" si="7"/>
        <v>0</v>
      </c>
      <c r="AC5" s="12">
        <f t="shared" si="7"/>
        <v>0</v>
      </c>
      <c r="AD5" s="17">
        <f t="shared" si="14"/>
        <v>0</v>
      </c>
    </row>
    <row r="6" spans="1:30" x14ac:dyDescent="0.35">
      <c r="A6" s="3" t="s">
        <v>70</v>
      </c>
      <c r="B6" s="2">
        <v>36</v>
      </c>
      <c r="C6" s="3" t="s">
        <v>132</v>
      </c>
      <c r="D6" s="3" t="s">
        <v>109</v>
      </c>
      <c r="E6" s="3" t="s">
        <v>133</v>
      </c>
      <c r="F6" s="3" t="s">
        <v>131</v>
      </c>
      <c r="G6" s="12">
        <v>8766020</v>
      </c>
      <c r="H6" s="13">
        <f t="shared" si="0"/>
        <v>6569970.1227900442</v>
      </c>
      <c r="I6" s="16">
        <f>+VLOOKUP(B6,'[1]Ajuste en Remuneraciones'!$A:$E,5,FALSE)</f>
        <v>0.74948153469762147</v>
      </c>
      <c r="J6" s="16">
        <f t="shared" si="1"/>
        <v>-0.68383188773756931</v>
      </c>
      <c r="K6" s="13">
        <f t="shared" si="2"/>
        <v>-4492755.0714469459</v>
      </c>
      <c r="M6" s="2">
        <v>10</v>
      </c>
      <c r="N6" s="6" t="s">
        <v>19</v>
      </c>
      <c r="O6" s="12">
        <f t="shared" si="3"/>
        <v>0</v>
      </c>
      <c r="P6" s="12">
        <f t="shared" si="3"/>
        <v>0</v>
      </c>
      <c r="Q6" s="12">
        <f t="shared" si="3"/>
        <v>0</v>
      </c>
      <c r="R6" s="17">
        <f t="shared" si="8"/>
        <v>0</v>
      </c>
      <c r="S6" s="2">
        <v>804</v>
      </c>
      <c r="T6" s="17" t="str">
        <f t="shared" si="9"/>
        <v/>
      </c>
      <c r="U6" s="12" t="str">
        <f t="shared" si="10"/>
        <v/>
      </c>
      <c r="V6" s="17">
        <f t="shared" si="11"/>
        <v>0</v>
      </c>
      <c r="W6" s="7">
        <f t="shared" si="12"/>
        <v>0</v>
      </c>
      <c r="X6" s="12">
        <f t="shared" si="4"/>
        <v>0</v>
      </c>
      <c r="Y6" s="12">
        <f t="shared" si="5"/>
        <v>0</v>
      </c>
      <c r="Z6" s="12">
        <f t="shared" si="6"/>
        <v>0</v>
      </c>
      <c r="AA6" s="12">
        <f t="shared" si="13"/>
        <v>0</v>
      </c>
      <c r="AB6" s="12">
        <f t="shared" si="7"/>
        <v>0</v>
      </c>
      <c r="AC6" s="12">
        <f t="shared" si="7"/>
        <v>0</v>
      </c>
      <c r="AD6" s="17">
        <f t="shared" si="14"/>
        <v>0</v>
      </c>
    </row>
    <row r="7" spans="1:30" x14ac:dyDescent="0.35">
      <c r="A7" s="3" t="s">
        <v>70</v>
      </c>
      <c r="B7" s="2">
        <v>6</v>
      </c>
      <c r="C7" s="3" t="s">
        <v>134</v>
      </c>
      <c r="D7" s="3" t="s">
        <v>5</v>
      </c>
      <c r="E7" s="3" t="s">
        <v>5</v>
      </c>
      <c r="F7" s="3" t="s">
        <v>135</v>
      </c>
      <c r="G7" s="12">
        <v>801.34273311187826</v>
      </c>
      <c r="H7" s="13">
        <f t="shared" si="0"/>
        <v>573.71400239746697</v>
      </c>
      <c r="I7" s="16">
        <f>+VLOOKUP(B7,'[1]Ajuste en Remuneraciones'!$A:$E,5,FALSE)</f>
        <v>0.7159408561297439</v>
      </c>
      <c r="J7" s="16">
        <f t="shared" si="1"/>
        <v>0</v>
      </c>
      <c r="K7" s="13">
        <f t="shared" si="2"/>
        <v>0</v>
      </c>
      <c r="M7" s="2">
        <v>12</v>
      </c>
      <c r="N7" s="6" t="s">
        <v>20</v>
      </c>
      <c r="O7" s="12">
        <f t="shared" si="3"/>
        <v>0</v>
      </c>
      <c r="P7" s="12">
        <f t="shared" si="3"/>
        <v>0</v>
      </c>
      <c r="Q7" s="12">
        <f t="shared" si="3"/>
        <v>0</v>
      </c>
      <c r="R7" s="17">
        <f t="shared" si="8"/>
        <v>0</v>
      </c>
      <c r="S7" s="2">
        <v>10</v>
      </c>
      <c r="T7" s="17" t="str">
        <f t="shared" si="9"/>
        <v/>
      </c>
      <c r="U7" s="12" t="str">
        <f t="shared" si="10"/>
        <v/>
      </c>
      <c r="V7" s="17">
        <f t="shared" si="11"/>
        <v>0</v>
      </c>
      <c r="W7" s="7">
        <f t="shared" si="12"/>
        <v>0</v>
      </c>
      <c r="X7" s="12">
        <f t="shared" si="4"/>
        <v>0</v>
      </c>
      <c r="Y7" s="12">
        <f t="shared" si="5"/>
        <v>0</v>
      </c>
      <c r="Z7" s="12">
        <f t="shared" si="6"/>
        <v>0</v>
      </c>
      <c r="AA7" s="12">
        <f t="shared" si="13"/>
        <v>0</v>
      </c>
      <c r="AB7" s="12">
        <f t="shared" si="7"/>
        <v>0</v>
      </c>
      <c r="AC7" s="12">
        <f t="shared" si="7"/>
        <v>0</v>
      </c>
      <c r="AD7" s="17">
        <f t="shared" si="14"/>
        <v>0</v>
      </c>
    </row>
    <row r="8" spans="1:30" x14ac:dyDescent="0.35">
      <c r="A8" s="3" t="s">
        <v>70</v>
      </c>
      <c r="B8" s="2">
        <v>6</v>
      </c>
      <c r="C8" s="3" t="s">
        <v>136</v>
      </c>
      <c r="D8" s="3" t="s">
        <v>5</v>
      </c>
      <c r="E8" s="3" t="s">
        <v>5</v>
      </c>
      <c r="F8" s="3" t="s">
        <v>137</v>
      </c>
      <c r="G8" s="12">
        <v>5017.3438151990158</v>
      </c>
      <c r="H8" s="13">
        <f t="shared" si="0"/>
        <v>3592.1214265508588</v>
      </c>
      <c r="I8" s="16">
        <f>+VLOOKUP(B8,'[1]Ajuste en Remuneraciones'!$A:$E,5,FALSE)</f>
        <v>0.7159408561297439</v>
      </c>
      <c r="J8" s="16">
        <f t="shared" si="1"/>
        <v>0</v>
      </c>
      <c r="K8" s="13">
        <f t="shared" si="2"/>
        <v>0</v>
      </c>
      <c r="M8" s="2">
        <v>13</v>
      </c>
      <c r="N8" s="6" t="s">
        <v>21</v>
      </c>
      <c r="O8" s="12">
        <f t="shared" si="3"/>
        <v>0</v>
      </c>
      <c r="P8" s="12">
        <f t="shared" si="3"/>
        <v>0</v>
      </c>
      <c r="Q8" s="12">
        <f t="shared" si="3"/>
        <v>0</v>
      </c>
      <c r="R8" s="17">
        <f t="shared" si="8"/>
        <v>0</v>
      </c>
      <c r="S8" s="2">
        <v>25</v>
      </c>
      <c r="T8" s="17" t="str">
        <f t="shared" si="9"/>
        <v/>
      </c>
      <c r="U8" s="12" t="str">
        <f t="shared" si="10"/>
        <v/>
      </c>
      <c r="V8" s="17">
        <f t="shared" si="11"/>
        <v>0</v>
      </c>
      <c r="W8" s="7">
        <f t="shared" si="12"/>
        <v>0</v>
      </c>
      <c r="X8" s="12">
        <f t="shared" si="4"/>
        <v>0</v>
      </c>
      <c r="Y8" s="12">
        <f t="shared" si="5"/>
        <v>0</v>
      </c>
      <c r="Z8" s="12">
        <f t="shared" si="6"/>
        <v>0</v>
      </c>
      <c r="AA8" s="12">
        <f t="shared" si="13"/>
        <v>0</v>
      </c>
      <c r="AB8" s="12">
        <f t="shared" si="7"/>
        <v>0</v>
      </c>
      <c r="AC8" s="12">
        <f t="shared" si="7"/>
        <v>0</v>
      </c>
      <c r="AD8" s="17">
        <f t="shared" si="14"/>
        <v>0</v>
      </c>
    </row>
    <row r="9" spans="1:30" x14ac:dyDescent="0.35">
      <c r="A9" s="3" t="s">
        <v>70</v>
      </c>
      <c r="B9" s="2">
        <v>6</v>
      </c>
      <c r="C9" s="3" t="s">
        <v>138</v>
      </c>
      <c r="D9" s="3" t="s">
        <v>5</v>
      </c>
      <c r="E9" s="3" t="s">
        <v>5</v>
      </c>
      <c r="F9" s="3" t="s">
        <v>139</v>
      </c>
      <c r="G9" s="12">
        <v>48393.263327319699</v>
      </c>
      <c r="H9" s="13">
        <f t="shared" si="0"/>
        <v>34646.714377473407</v>
      </c>
      <c r="I9" s="16">
        <f>+VLOOKUP(B9,'[1]Ajuste en Remuneraciones'!$A:$E,5,FALSE)</f>
        <v>0.7159408561297439</v>
      </c>
      <c r="J9" s="16">
        <f t="shared" si="1"/>
        <v>0</v>
      </c>
      <c r="K9" s="13">
        <f t="shared" si="2"/>
        <v>0</v>
      </c>
      <c r="M9" s="2">
        <v>14</v>
      </c>
      <c r="N9" s="6" t="s">
        <v>22</v>
      </c>
      <c r="O9" s="12">
        <f t="shared" si="3"/>
        <v>0</v>
      </c>
      <c r="P9" s="12">
        <f t="shared" si="3"/>
        <v>0</v>
      </c>
      <c r="Q9" s="12">
        <f t="shared" si="3"/>
        <v>0</v>
      </c>
      <c r="R9" s="17">
        <f t="shared" si="8"/>
        <v>0</v>
      </c>
      <c r="S9" s="2">
        <v>161</v>
      </c>
      <c r="T9" s="17" t="str">
        <f t="shared" si="9"/>
        <v/>
      </c>
      <c r="U9" s="12" t="str">
        <f t="shared" si="10"/>
        <v/>
      </c>
      <c r="V9" s="17">
        <f t="shared" si="11"/>
        <v>0</v>
      </c>
      <c r="W9" s="7">
        <f t="shared" si="12"/>
        <v>0</v>
      </c>
      <c r="X9" s="12">
        <f t="shared" si="4"/>
        <v>0</v>
      </c>
      <c r="Y9" s="12">
        <f t="shared" si="5"/>
        <v>0</v>
      </c>
      <c r="Z9" s="12">
        <f t="shared" si="6"/>
        <v>0</v>
      </c>
      <c r="AA9" s="12">
        <f t="shared" si="13"/>
        <v>0</v>
      </c>
      <c r="AB9" s="12">
        <f t="shared" si="7"/>
        <v>0</v>
      </c>
      <c r="AC9" s="12">
        <f t="shared" si="7"/>
        <v>0</v>
      </c>
      <c r="AD9" s="17">
        <f t="shared" si="14"/>
        <v>0</v>
      </c>
    </row>
    <row r="10" spans="1:30" x14ac:dyDescent="0.35">
      <c r="A10" s="3" t="s">
        <v>70</v>
      </c>
      <c r="B10" s="2">
        <v>6</v>
      </c>
      <c r="C10" s="3" t="s">
        <v>140</v>
      </c>
      <c r="D10" s="3" t="s">
        <v>5</v>
      </c>
      <c r="E10" s="3" t="s">
        <v>5</v>
      </c>
      <c r="F10" s="3" t="s">
        <v>141</v>
      </c>
      <c r="G10" s="12">
        <v>4807.3863053351179</v>
      </c>
      <c r="H10" s="13">
        <f t="shared" si="0"/>
        <v>3441.8042671880307</v>
      </c>
      <c r="I10" s="16">
        <f>+VLOOKUP(B10,'[1]Ajuste en Remuneraciones'!$A:$E,5,FALSE)</f>
        <v>0.7159408561297439</v>
      </c>
      <c r="J10" s="16">
        <f t="shared" si="1"/>
        <v>0</v>
      </c>
      <c r="K10" s="13">
        <f t="shared" si="2"/>
        <v>0</v>
      </c>
      <c r="M10" s="2">
        <v>18</v>
      </c>
      <c r="N10" s="6" t="s">
        <v>23</v>
      </c>
      <c r="O10" s="12">
        <f t="shared" si="3"/>
        <v>154580584</v>
      </c>
      <c r="P10" s="12">
        <f t="shared" si="3"/>
        <v>0</v>
      </c>
      <c r="Q10" s="12">
        <f t="shared" si="3"/>
        <v>0</v>
      </c>
      <c r="R10" s="17">
        <f t="shared" si="8"/>
        <v>154580584</v>
      </c>
      <c r="S10" s="2">
        <v>1078</v>
      </c>
      <c r="T10" s="17">
        <f t="shared" si="9"/>
        <v>143395.71799628943</v>
      </c>
      <c r="U10" s="12">
        <f t="shared" si="10"/>
        <v>172663946.68500653</v>
      </c>
      <c r="V10" s="17">
        <f t="shared" si="11"/>
        <v>0</v>
      </c>
      <c r="W10" s="7">
        <f t="shared" si="12"/>
        <v>0</v>
      </c>
      <c r="X10" s="12">
        <f t="shared" si="4"/>
        <v>109494975.361791</v>
      </c>
      <c r="Y10" s="12">
        <f t="shared" si="5"/>
        <v>0</v>
      </c>
      <c r="Z10" s="12">
        <f t="shared" si="6"/>
        <v>0</v>
      </c>
      <c r="AA10" s="12">
        <f t="shared" si="13"/>
        <v>0</v>
      </c>
      <c r="AB10" s="12">
        <f t="shared" si="7"/>
        <v>0</v>
      </c>
      <c r="AC10" s="12">
        <f t="shared" si="7"/>
        <v>0</v>
      </c>
      <c r="AD10" s="17">
        <f t="shared" si="14"/>
        <v>0</v>
      </c>
    </row>
    <row r="11" spans="1:30" x14ac:dyDescent="0.35">
      <c r="A11" s="3" t="s">
        <v>70</v>
      </c>
      <c r="B11" s="2">
        <v>6</v>
      </c>
      <c r="C11" s="3" t="s">
        <v>142</v>
      </c>
      <c r="D11" s="3" t="s">
        <v>5</v>
      </c>
      <c r="E11" s="3" t="s">
        <v>5</v>
      </c>
      <c r="F11" s="3" t="s">
        <v>143</v>
      </c>
      <c r="G11" s="12">
        <v>114.54868825299208</v>
      </c>
      <c r="H11" s="13">
        <f t="shared" si="0"/>
        <v>82.01008593638629</v>
      </c>
      <c r="I11" s="16">
        <f>+VLOOKUP(B11,'[1]Ajuste en Remuneraciones'!$A:$E,5,FALSE)</f>
        <v>0.7159408561297439</v>
      </c>
      <c r="J11" s="16">
        <f t="shared" si="1"/>
        <v>0</v>
      </c>
      <c r="K11" s="13">
        <f t="shared" si="2"/>
        <v>0</v>
      </c>
      <c r="M11" s="2">
        <v>21</v>
      </c>
      <c r="N11" s="6" t="s">
        <v>24</v>
      </c>
      <c r="O11" s="12">
        <f t="shared" si="3"/>
        <v>0</v>
      </c>
      <c r="P11" s="12">
        <f t="shared" si="3"/>
        <v>0</v>
      </c>
      <c r="Q11" s="12">
        <f t="shared" si="3"/>
        <v>2788831.8</v>
      </c>
      <c r="R11" s="17">
        <f t="shared" si="8"/>
        <v>2788831.8</v>
      </c>
      <c r="S11" s="2">
        <v>112</v>
      </c>
      <c r="T11" s="17">
        <f t="shared" si="9"/>
        <v>24900.283928571425</v>
      </c>
      <c r="U11" s="12">
        <f t="shared" si="10"/>
        <v>17939111.343896784</v>
      </c>
      <c r="V11" s="17">
        <f t="shared" si="11"/>
        <v>0</v>
      </c>
      <c r="W11" s="7">
        <f t="shared" si="12"/>
        <v>0</v>
      </c>
      <c r="X11" s="12">
        <f t="shared" si="4"/>
        <v>0</v>
      </c>
      <c r="Y11" s="12">
        <f t="shared" si="5"/>
        <v>0</v>
      </c>
      <c r="Z11" s="12">
        <f t="shared" si="6"/>
        <v>2296687.2010722249</v>
      </c>
      <c r="AA11" s="12">
        <f t="shared" si="13"/>
        <v>0</v>
      </c>
      <c r="AB11" s="12">
        <f t="shared" si="7"/>
        <v>0</v>
      </c>
      <c r="AC11" s="12">
        <f t="shared" si="7"/>
        <v>0</v>
      </c>
      <c r="AD11" s="17">
        <f t="shared" si="14"/>
        <v>0</v>
      </c>
    </row>
    <row r="12" spans="1:30" x14ac:dyDescent="0.35">
      <c r="A12" s="3" t="s">
        <v>70</v>
      </c>
      <c r="B12" s="2">
        <v>6</v>
      </c>
      <c r="C12" s="3" t="s">
        <v>100</v>
      </c>
      <c r="D12" s="3" t="s">
        <v>6</v>
      </c>
      <c r="E12" s="3" t="s">
        <v>6</v>
      </c>
      <c r="F12" s="3" t="s">
        <v>144</v>
      </c>
      <c r="G12" s="12">
        <v>1709005.3723612672</v>
      </c>
      <c r="H12" s="13">
        <f t="shared" si="0"/>
        <v>1223546.7694186575</v>
      </c>
      <c r="I12" s="16">
        <f>+VLOOKUP(B12,'[1]Ajuste en Remuneraciones'!$A:$E,5,FALSE)</f>
        <v>0.7159408561297439</v>
      </c>
      <c r="J12" s="16">
        <f t="shared" si="1"/>
        <v>0</v>
      </c>
      <c r="K12" s="13">
        <f t="shared" si="2"/>
        <v>0</v>
      </c>
      <c r="M12" s="2">
        <v>22</v>
      </c>
      <c r="N12" s="6" t="s">
        <v>25</v>
      </c>
      <c r="O12" s="12">
        <f t="shared" si="3"/>
        <v>0</v>
      </c>
      <c r="P12" s="12">
        <f t="shared" si="3"/>
        <v>0</v>
      </c>
      <c r="Q12" s="12">
        <f t="shared" si="3"/>
        <v>1510076</v>
      </c>
      <c r="R12" s="17">
        <f t="shared" si="8"/>
        <v>1510076</v>
      </c>
      <c r="S12" s="2">
        <v>461</v>
      </c>
      <c r="T12" s="17">
        <f t="shared" si="9"/>
        <v>3275.6529284164858</v>
      </c>
      <c r="U12" s="12">
        <f t="shared" si="10"/>
        <v>73838663.656575143</v>
      </c>
      <c r="V12" s="17">
        <f t="shared" si="11"/>
        <v>0</v>
      </c>
      <c r="W12" s="7">
        <f t="shared" si="12"/>
        <v>0</v>
      </c>
      <c r="X12" s="12">
        <f t="shared" si="4"/>
        <v>0</v>
      </c>
      <c r="Y12" s="12">
        <f t="shared" si="5"/>
        <v>0</v>
      </c>
      <c r="Z12" s="12">
        <f t="shared" si="6"/>
        <v>956629.70169839601</v>
      </c>
      <c r="AA12" s="12">
        <f t="shared" si="13"/>
        <v>0</v>
      </c>
      <c r="AB12" s="12">
        <f t="shared" si="7"/>
        <v>0</v>
      </c>
      <c r="AC12" s="12">
        <f t="shared" si="7"/>
        <v>0</v>
      </c>
      <c r="AD12" s="17">
        <f t="shared" si="14"/>
        <v>0</v>
      </c>
    </row>
    <row r="13" spans="1:30" x14ac:dyDescent="0.35">
      <c r="A13" s="3" t="s">
        <v>70</v>
      </c>
      <c r="B13" s="2">
        <v>6</v>
      </c>
      <c r="C13" s="3" t="s">
        <v>145</v>
      </c>
      <c r="D13" s="3" t="s">
        <v>6</v>
      </c>
      <c r="E13" s="3" t="s">
        <v>6</v>
      </c>
      <c r="F13" s="3" t="s">
        <v>146</v>
      </c>
      <c r="G13" s="12">
        <v>1431.2522105872413</v>
      </c>
      <c r="H13" s="13">
        <f t="shared" si="0"/>
        <v>1024.6919329854181</v>
      </c>
      <c r="I13" s="16">
        <f>+VLOOKUP(B13,'[1]Ajuste en Remuneraciones'!$A:$E,5,FALSE)</f>
        <v>0.7159408561297439</v>
      </c>
      <c r="J13" s="16">
        <f t="shared" si="1"/>
        <v>0</v>
      </c>
      <c r="K13" s="13">
        <f t="shared" si="2"/>
        <v>0</v>
      </c>
      <c r="M13" s="2">
        <v>23</v>
      </c>
      <c r="N13" s="6" t="s">
        <v>26</v>
      </c>
      <c r="O13" s="12">
        <f t="shared" si="3"/>
        <v>0</v>
      </c>
      <c r="P13" s="12">
        <f t="shared" si="3"/>
        <v>0</v>
      </c>
      <c r="Q13" s="12">
        <f t="shared" si="3"/>
        <v>2139295</v>
      </c>
      <c r="R13" s="17">
        <f t="shared" si="8"/>
        <v>2139295</v>
      </c>
      <c r="S13" s="2">
        <v>710</v>
      </c>
      <c r="T13" s="17">
        <f t="shared" si="9"/>
        <v>3013.0915492957747</v>
      </c>
      <c r="U13" s="12">
        <f t="shared" si="10"/>
        <v>113721152.26934567</v>
      </c>
      <c r="V13" s="17">
        <f t="shared" si="11"/>
        <v>0</v>
      </c>
      <c r="W13" s="7">
        <f t="shared" si="12"/>
        <v>0</v>
      </c>
      <c r="X13" s="12">
        <f t="shared" si="4"/>
        <v>0</v>
      </c>
      <c r="Y13" s="12">
        <f t="shared" si="5"/>
        <v>0</v>
      </c>
      <c r="Z13" s="12">
        <f t="shared" si="6"/>
        <v>1334842.9502062055</v>
      </c>
      <c r="AA13" s="12">
        <f t="shared" si="13"/>
        <v>0</v>
      </c>
      <c r="AB13" s="12">
        <f t="shared" si="7"/>
        <v>0</v>
      </c>
      <c r="AC13" s="12">
        <f t="shared" si="7"/>
        <v>0</v>
      </c>
      <c r="AD13" s="17">
        <f t="shared" si="14"/>
        <v>0</v>
      </c>
    </row>
    <row r="14" spans="1:30" x14ac:dyDescent="0.35">
      <c r="A14" s="3" t="s">
        <v>70</v>
      </c>
      <c r="B14" s="2">
        <v>9</v>
      </c>
      <c r="C14" s="3" t="s">
        <v>102</v>
      </c>
      <c r="D14" s="3" t="s">
        <v>6</v>
      </c>
      <c r="E14" s="3" t="s">
        <v>6</v>
      </c>
      <c r="F14" s="3" t="s">
        <v>101</v>
      </c>
      <c r="G14" s="12">
        <v>1688.4091487627434</v>
      </c>
      <c r="H14" s="13">
        <f t="shared" si="0"/>
        <v>1389.4120874604325</v>
      </c>
      <c r="I14" s="16">
        <f>+VLOOKUP(B14,'[1]Ajuste en Remuneraciones'!$A:$E,5,FALSE)</f>
        <v>0.82291196329905336</v>
      </c>
      <c r="J14" s="16">
        <f t="shared" si="1"/>
        <v>0</v>
      </c>
      <c r="K14" s="13">
        <f t="shared" si="2"/>
        <v>0</v>
      </c>
      <c r="M14" s="2">
        <v>24</v>
      </c>
      <c r="N14" s="6" t="s">
        <v>27</v>
      </c>
      <c r="O14" s="12">
        <f t="shared" si="3"/>
        <v>0</v>
      </c>
      <c r="P14" s="12">
        <f t="shared" si="3"/>
        <v>0</v>
      </c>
      <c r="Q14" s="12">
        <f t="shared" si="3"/>
        <v>1987399</v>
      </c>
      <c r="R14" s="17">
        <f t="shared" si="8"/>
        <v>1987399</v>
      </c>
      <c r="S14" s="2">
        <v>106</v>
      </c>
      <c r="T14" s="17">
        <f t="shared" si="9"/>
        <v>18749.047169811322</v>
      </c>
      <c r="U14" s="12">
        <f t="shared" si="10"/>
        <v>16978087.521902312</v>
      </c>
      <c r="V14" s="17">
        <f t="shared" si="11"/>
        <v>0</v>
      </c>
      <c r="W14" s="7">
        <f t="shared" si="12"/>
        <v>0</v>
      </c>
      <c r="X14" s="12">
        <f t="shared" si="4"/>
        <v>0</v>
      </c>
      <c r="Y14" s="12">
        <f t="shared" si="5"/>
        <v>0</v>
      </c>
      <c r="Z14" s="12">
        <f t="shared" si="6"/>
        <v>547378.09996979125</v>
      </c>
      <c r="AA14" s="12">
        <f t="shared" si="13"/>
        <v>0</v>
      </c>
      <c r="AB14" s="12">
        <f t="shared" si="7"/>
        <v>0</v>
      </c>
      <c r="AC14" s="12">
        <f t="shared" si="7"/>
        <v>0</v>
      </c>
      <c r="AD14" s="17">
        <f t="shared" si="14"/>
        <v>0</v>
      </c>
    </row>
    <row r="15" spans="1:30" x14ac:dyDescent="0.35">
      <c r="A15" s="3" t="s">
        <v>70</v>
      </c>
      <c r="B15" s="2">
        <v>31</v>
      </c>
      <c r="C15" s="3" t="s">
        <v>147</v>
      </c>
      <c r="D15" s="3" t="s">
        <v>6</v>
      </c>
      <c r="E15" s="3" t="s">
        <v>6</v>
      </c>
      <c r="F15" s="3" t="s">
        <v>148</v>
      </c>
      <c r="G15" s="12">
        <v>517351.08337425633</v>
      </c>
      <c r="H15" s="13">
        <f t="shared" si="0"/>
        <v>449921.6576950528</v>
      </c>
      <c r="I15" s="16">
        <f>+VLOOKUP(B15,'[1]Ajuste en Remuneraciones'!$A:$E,5,FALSE)</f>
        <v>0.86966408722019728</v>
      </c>
      <c r="J15" s="16">
        <f t="shared" si="1"/>
        <v>-0.64098461568251697</v>
      </c>
      <c r="K15" s="13">
        <f>+H15*J15</f>
        <v>-288392.86084490438</v>
      </c>
      <c r="M15" s="2">
        <v>25</v>
      </c>
      <c r="N15" s="6" t="s">
        <v>28</v>
      </c>
      <c r="O15" s="12">
        <f t="shared" si="3"/>
        <v>1599864</v>
      </c>
      <c r="P15" s="12">
        <f t="shared" si="3"/>
        <v>0</v>
      </c>
      <c r="Q15" s="12">
        <f t="shared" si="3"/>
        <v>0</v>
      </c>
      <c r="R15" s="17">
        <f t="shared" si="8"/>
        <v>1599864</v>
      </c>
      <c r="S15" s="2">
        <v>122</v>
      </c>
      <c r="T15" s="17">
        <f t="shared" si="9"/>
        <v>13113.639344262296</v>
      </c>
      <c r="U15" s="12">
        <f t="shared" si="10"/>
        <v>19540817.713887565</v>
      </c>
      <c r="V15" s="17">
        <f t="shared" si="11"/>
        <v>0</v>
      </c>
      <c r="W15" s="7">
        <f t="shared" si="12"/>
        <v>0</v>
      </c>
      <c r="X15" s="12">
        <f t="shared" si="4"/>
        <v>736976.27553594229</v>
      </c>
      <c r="Y15" s="12">
        <f t="shared" si="5"/>
        <v>0</v>
      </c>
      <c r="Z15" s="12">
        <f t="shared" si="6"/>
        <v>0</v>
      </c>
      <c r="AA15" s="12">
        <f t="shared" si="13"/>
        <v>0</v>
      </c>
      <c r="AB15" s="12">
        <f t="shared" si="7"/>
        <v>0</v>
      </c>
      <c r="AC15" s="12">
        <f t="shared" si="7"/>
        <v>0</v>
      </c>
      <c r="AD15" s="17">
        <f t="shared" si="14"/>
        <v>0</v>
      </c>
    </row>
    <row r="16" spans="1:30" x14ac:dyDescent="0.35">
      <c r="A16" s="3" t="s">
        <v>70</v>
      </c>
      <c r="B16" s="2">
        <v>32</v>
      </c>
      <c r="C16" s="3" t="s">
        <v>149</v>
      </c>
      <c r="D16" s="3" t="s">
        <v>6</v>
      </c>
      <c r="E16" s="3" t="s">
        <v>6</v>
      </c>
      <c r="F16" s="3" t="s">
        <v>150</v>
      </c>
      <c r="G16" s="12">
        <v>1966282.6185959424</v>
      </c>
      <c r="H16" s="13">
        <f t="shared" si="0"/>
        <v>1502602.0453511551</v>
      </c>
      <c r="I16" s="16">
        <f>+VLOOKUP(B16,'[1]Ajuste en Remuneraciones'!$A:$E,5,FALSE)</f>
        <v>0.76418416718961468</v>
      </c>
      <c r="J16" s="16">
        <f t="shared" si="1"/>
        <v>-0.69344124187445622</v>
      </c>
      <c r="K16" s="13">
        <f t="shared" si="2"/>
        <v>-1041966.2283714029</v>
      </c>
      <c r="M16" s="2">
        <v>26</v>
      </c>
      <c r="N16" s="6" t="s">
        <v>29</v>
      </c>
      <c r="O16" s="12">
        <f t="shared" si="3"/>
        <v>0</v>
      </c>
      <c r="P16" s="12">
        <f t="shared" si="3"/>
        <v>0</v>
      </c>
      <c r="Q16" s="12">
        <f t="shared" si="3"/>
        <v>0</v>
      </c>
      <c r="R16" s="17">
        <f t="shared" si="8"/>
        <v>0</v>
      </c>
      <c r="S16" s="2">
        <v>74</v>
      </c>
      <c r="T16" s="17" t="str">
        <f t="shared" si="9"/>
        <v/>
      </c>
      <c r="U16" s="12" t="str">
        <f t="shared" si="10"/>
        <v/>
      </c>
      <c r="V16" s="17">
        <f t="shared" si="11"/>
        <v>0</v>
      </c>
      <c r="W16" s="7">
        <f t="shared" si="12"/>
        <v>0</v>
      </c>
      <c r="X16" s="12">
        <f t="shared" si="4"/>
        <v>0</v>
      </c>
      <c r="Y16" s="12">
        <f t="shared" si="5"/>
        <v>0</v>
      </c>
      <c r="Z16" s="12">
        <f t="shared" si="6"/>
        <v>0</v>
      </c>
      <c r="AA16" s="12">
        <f t="shared" si="13"/>
        <v>0</v>
      </c>
      <c r="AB16" s="12">
        <f t="shared" si="7"/>
        <v>0</v>
      </c>
      <c r="AC16" s="12">
        <f t="shared" si="7"/>
        <v>0</v>
      </c>
      <c r="AD16" s="17">
        <f t="shared" si="14"/>
        <v>0</v>
      </c>
    </row>
    <row r="17" spans="1:30" x14ac:dyDescent="0.35">
      <c r="A17" s="30" t="s">
        <v>76</v>
      </c>
      <c r="B17" s="31">
        <v>22</v>
      </c>
      <c r="C17" s="30" t="s">
        <v>206</v>
      </c>
      <c r="D17" s="30" t="s">
        <v>10</v>
      </c>
      <c r="E17" s="30" t="s">
        <v>44</v>
      </c>
      <c r="F17" s="30" t="s">
        <v>207</v>
      </c>
      <c r="G17" s="32">
        <v>1510076</v>
      </c>
      <c r="H17" s="32">
        <v>956629.70169839601</v>
      </c>
      <c r="I17" s="37">
        <v>0.63349771912035946</v>
      </c>
      <c r="J17" s="34">
        <f t="shared" si="1"/>
        <v>0</v>
      </c>
      <c r="K17" s="32">
        <f t="shared" si="2"/>
        <v>0</v>
      </c>
      <c r="M17" s="2">
        <v>28</v>
      </c>
      <c r="N17" s="6" t="s">
        <v>30</v>
      </c>
      <c r="O17" s="12">
        <f t="shared" si="3"/>
        <v>0</v>
      </c>
      <c r="P17" s="12">
        <f t="shared" si="3"/>
        <v>499466.46945485636</v>
      </c>
      <c r="Q17" s="12">
        <f t="shared" si="3"/>
        <v>1332058.5305451436</v>
      </c>
      <c r="R17" s="17">
        <f t="shared" si="8"/>
        <v>1831525</v>
      </c>
      <c r="S17" s="2">
        <v>34</v>
      </c>
      <c r="T17" s="17">
        <f t="shared" si="9"/>
        <v>53868.382352941175</v>
      </c>
      <c r="U17" s="12">
        <f t="shared" si="10"/>
        <v>5445801.6579686664</v>
      </c>
      <c r="V17" s="17">
        <f t="shared" si="11"/>
        <v>0</v>
      </c>
      <c r="W17" s="7">
        <f t="shared" si="12"/>
        <v>0</v>
      </c>
      <c r="X17" s="12">
        <f t="shared" si="4"/>
        <v>0</v>
      </c>
      <c r="Y17" s="12">
        <f t="shared" si="5"/>
        <v>491580.46361916413</v>
      </c>
      <c r="Z17" s="12">
        <f t="shared" si="6"/>
        <v>1215730.5498718913</v>
      </c>
      <c r="AA17" s="12">
        <f t="shared" si="13"/>
        <v>0</v>
      </c>
      <c r="AB17" s="12">
        <f t="shared" si="7"/>
        <v>0</v>
      </c>
      <c r="AC17" s="12">
        <f t="shared" si="7"/>
        <v>0</v>
      </c>
      <c r="AD17" s="17">
        <f t="shared" si="14"/>
        <v>0</v>
      </c>
    </row>
    <row r="18" spans="1:30" x14ac:dyDescent="0.35">
      <c r="A18" s="30" t="s">
        <v>76</v>
      </c>
      <c r="B18" s="31">
        <v>23</v>
      </c>
      <c r="C18" s="30" t="s">
        <v>208</v>
      </c>
      <c r="D18" s="30" t="s">
        <v>10</v>
      </c>
      <c r="E18" s="30" t="s">
        <v>44</v>
      </c>
      <c r="F18" s="30" t="s">
        <v>207</v>
      </c>
      <c r="G18" s="32">
        <v>2139295</v>
      </c>
      <c r="H18" s="32">
        <v>1334842.9502062055</v>
      </c>
      <c r="I18" s="37">
        <v>0.62396394616273376</v>
      </c>
      <c r="J18" s="34">
        <f t="shared" si="1"/>
        <v>0</v>
      </c>
      <c r="K18" s="32">
        <f t="shared" si="2"/>
        <v>0</v>
      </c>
      <c r="M18" s="2">
        <v>29</v>
      </c>
      <c r="N18" s="6" t="s">
        <v>31</v>
      </c>
      <c r="O18" s="12">
        <f t="shared" si="3"/>
        <v>1492515</v>
      </c>
      <c r="P18" s="12">
        <f t="shared" si="3"/>
        <v>0</v>
      </c>
      <c r="Q18" s="12">
        <f t="shared" si="3"/>
        <v>0</v>
      </c>
      <c r="R18" s="17">
        <f t="shared" si="8"/>
        <v>1492515</v>
      </c>
      <c r="S18" s="2">
        <v>48</v>
      </c>
      <c r="T18" s="17">
        <f t="shared" si="9"/>
        <v>31094.0625</v>
      </c>
      <c r="U18" s="12">
        <f t="shared" si="10"/>
        <v>7688190.5759557635</v>
      </c>
      <c r="V18" s="17">
        <f t="shared" si="11"/>
        <v>0</v>
      </c>
      <c r="W18" s="7">
        <f t="shared" si="12"/>
        <v>0</v>
      </c>
      <c r="X18" s="12">
        <f t="shared" si="4"/>
        <v>1106368.9101110934</v>
      </c>
      <c r="Y18" s="12">
        <f t="shared" si="5"/>
        <v>0</v>
      </c>
      <c r="Z18" s="12">
        <f t="shared" si="6"/>
        <v>0</v>
      </c>
      <c r="AA18" s="12">
        <f t="shared" si="13"/>
        <v>0</v>
      </c>
      <c r="AB18" s="12">
        <f t="shared" si="7"/>
        <v>0</v>
      </c>
      <c r="AC18" s="12">
        <f t="shared" si="7"/>
        <v>0</v>
      </c>
      <c r="AD18" s="17">
        <f t="shared" si="14"/>
        <v>0</v>
      </c>
    </row>
    <row r="19" spans="1:30" x14ac:dyDescent="0.35">
      <c r="A19" s="30" t="s">
        <v>76</v>
      </c>
      <c r="B19" s="31">
        <v>24</v>
      </c>
      <c r="C19" s="30" t="s">
        <v>209</v>
      </c>
      <c r="D19" s="30" t="s">
        <v>10</v>
      </c>
      <c r="E19" s="30" t="s">
        <v>44</v>
      </c>
      <c r="F19" s="30" t="s">
        <v>207</v>
      </c>
      <c r="G19" s="32">
        <v>1987399</v>
      </c>
      <c r="H19" s="32">
        <v>547378.09996979125</v>
      </c>
      <c r="I19" s="37">
        <v>0.27542436117246272</v>
      </c>
      <c r="J19" s="34">
        <f t="shared" si="1"/>
        <v>0</v>
      </c>
      <c r="K19" s="32">
        <f t="shared" si="2"/>
        <v>0</v>
      </c>
      <c r="M19" s="2">
        <v>31</v>
      </c>
      <c r="N19" s="6" t="s">
        <v>32</v>
      </c>
      <c r="O19" s="12">
        <f t="shared" si="3"/>
        <v>517351.08337425633</v>
      </c>
      <c r="P19" s="12">
        <f t="shared" si="3"/>
        <v>4026492.0342429797</v>
      </c>
      <c r="Q19" s="12">
        <f t="shared" si="3"/>
        <v>29362693.882382762</v>
      </c>
      <c r="R19" s="17">
        <f t="shared" si="8"/>
        <v>33906537</v>
      </c>
      <c r="S19" s="2">
        <v>76</v>
      </c>
      <c r="T19" s="17">
        <f t="shared" si="9"/>
        <v>446138.64473684208</v>
      </c>
      <c r="U19" s="12">
        <f t="shared" si="10"/>
        <v>12172968.411929959</v>
      </c>
      <c r="V19" s="17">
        <f t="shared" si="11"/>
        <v>21733568.588070042</v>
      </c>
      <c r="W19" s="7">
        <f t="shared" si="12"/>
        <v>-0.64098461568251697</v>
      </c>
      <c r="X19" s="12">
        <f t="shared" si="4"/>
        <v>449921.6576950528</v>
      </c>
      <c r="Y19" s="12">
        <f t="shared" si="5"/>
        <v>3821776.7872673422</v>
      </c>
      <c r="Z19" s="12">
        <f t="shared" si="6"/>
        <v>26798874.161742616</v>
      </c>
      <c r="AA19" s="12">
        <f t="shared" si="13"/>
        <v>-288392.86084490438</v>
      </c>
      <c r="AB19" s="12">
        <f t="shared" si="13"/>
        <v>-2449700.1252109217</v>
      </c>
      <c r="AC19" s="12">
        <f t="shared" si="13"/>
        <v>-17177666.055288725</v>
      </c>
      <c r="AD19" s="17">
        <f t="shared" si="14"/>
        <v>-19915759.04134455</v>
      </c>
    </row>
    <row r="20" spans="1:30" x14ac:dyDescent="0.35">
      <c r="A20" s="30" t="s">
        <v>76</v>
      </c>
      <c r="B20" s="31">
        <v>33</v>
      </c>
      <c r="C20" s="30" t="s">
        <v>210</v>
      </c>
      <c r="D20" s="30" t="s">
        <v>8</v>
      </c>
      <c r="E20" s="30" t="s">
        <v>211</v>
      </c>
      <c r="F20" s="30" t="s">
        <v>212</v>
      </c>
      <c r="G20" s="32">
        <v>2039959</v>
      </c>
      <c r="H20" s="32">
        <v>2039959</v>
      </c>
      <c r="I20" s="37">
        <v>1</v>
      </c>
      <c r="J20" s="34">
        <f t="shared" si="1"/>
        <v>0</v>
      </c>
      <c r="K20" s="32">
        <f t="shared" si="2"/>
        <v>0</v>
      </c>
      <c r="M20" s="2">
        <v>32</v>
      </c>
      <c r="N20" s="6" t="s">
        <v>33</v>
      </c>
      <c r="O20" s="12">
        <f t="shared" si="3"/>
        <v>1966282.6185959424</v>
      </c>
      <c r="P20" s="12">
        <f t="shared" si="3"/>
        <v>9187309.060741704</v>
      </c>
      <c r="Q20" s="12">
        <f t="shared" si="3"/>
        <v>21240131.320662353</v>
      </c>
      <c r="R20" s="17">
        <f t="shared" si="8"/>
        <v>32393723</v>
      </c>
      <c r="S20" s="2">
        <v>62</v>
      </c>
      <c r="T20" s="17">
        <f t="shared" si="9"/>
        <v>522479.40322580643</v>
      </c>
      <c r="U20" s="12">
        <f t="shared" si="10"/>
        <v>9930579.4939428624</v>
      </c>
      <c r="V20" s="17">
        <f t="shared" si="11"/>
        <v>22463143.506057136</v>
      </c>
      <c r="W20" s="7">
        <f t="shared" si="12"/>
        <v>-0.69344124187445622</v>
      </c>
      <c r="X20" s="12">
        <f t="shared" si="4"/>
        <v>1502602.0453511551</v>
      </c>
      <c r="Y20" s="12">
        <f t="shared" si="5"/>
        <v>8491287.0985416677</v>
      </c>
      <c r="Z20" s="12">
        <f t="shared" si="6"/>
        <v>19941644.502684984</v>
      </c>
      <c r="AA20" s="12">
        <f t="shared" si="13"/>
        <v>-1041966.2283714029</v>
      </c>
      <c r="AB20" s="12">
        <f t="shared" si="13"/>
        <v>-5888208.6707252823</v>
      </c>
      <c r="AC20" s="12">
        <f t="shared" si="13"/>
        <v>-13828358.728960799</v>
      </c>
      <c r="AD20" s="17">
        <f t="shared" si="14"/>
        <v>-20758533.628057484</v>
      </c>
    </row>
    <row r="21" spans="1:30" x14ac:dyDescent="0.35">
      <c r="A21" s="30" t="s">
        <v>76</v>
      </c>
      <c r="B21" s="31">
        <v>33</v>
      </c>
      <c r="C21" s="30" t="s">
        <v>213</v>
      </c>
      <c r="D21" s="30" t="s">
        <v>8</v>
      </c>
      <c r="E21" s="30" t="s">
        <v>211</v>
      </c>
      <c r="F21" s="30" t="s">
        <v>214</v>
      </c>
      <c r="G21" s="32">
        <v>2039959</v>
      </c>
      <c r="H21" s="32">
        <v>1489170.0594553957</v>
      </c>
      <c r="I21" s="37">
        <v>0.72999999483097244</v>
      </c>
      <c r="J21" s="34">
        <f t="shared" si="1"/>
        <v>0</v>
      </c>
      <c r="K21" s="32">
        <f t="shared" si="2"/>
        <v>0</v>
      </c>
      <c r="M21" s="2">
        <v>33</v>
      </c>
      <c r="N21" s="6" t="s">
        <v>34</v>
      </c>
      <c r="O21" s="12">
        <f t="shared" si="3"/>
        <v>0</v>
      </c>
      <c r="P21" s="12">
        <f t="shared" si="3"/>
        <v>0</v>
      </c>
      <c r="Q21" s="12">
        <f t="shared" si="3"/>
        <v>4079918</v>
      </c>
      <c r="R21" s="17">
        <f t="shared" si="8"/>
        <v>4079918</v>
      </c>
      <c r="S21" s="2">
        <v>251</v>
      </c>
      <c r="T21" s="17">
        <f t="shared" si="9"/>
        <v>16254.653386454183</v>
      </c>
      <c r="U21" s="12">
        <f t="shared" si="10"/>
        <v>40202829.886768684</v>
      </c>
      <c r="V21" s="17">
        <f t="shared" si="11"/>
        <v>0</v>
      </c>
      <c r="W21" s="7">
        <f t="shared" si="12"/>
        <v>0</v>
      </c>
      <c r="X21" s="12">
        <f t="shared" si="4"/>
        <v>0</v>
      </c>
      <c r="Y21" s="12">
        <f t="shared" si="5"/>
        <v>0</v>
      </c>
      <c r="Z21" s="12">
        <f t="shared" si="6"/>
        <v>3529129.0594553957</v>
      </c>
      <c r="AA21" s="12">
        <f t="shared" si="13"/>
        <v>0</v>
      </c>
      <c r="AB21" s="12">
        <f t="shared" si="13"/>
        <v>0</v>
      </c>
      <c r="AC21" s="12">
        <f t="shared" si="13"/>
        <v>0</v>
      </c>
      <c r="AD21" s="17">
        <f t="shared" si="14"/>
        <v>0</v>
      </c>
    </row>
    <row r="22" spans="1:30" x14ac:dyDescent="0.35">
      <c r="A22" s="30" t="s">
        <v>76</v>
      </c>
      <c r="B22" s="31">
        <v>21</v>
      </c>
      <c r="C22" s="30" t="s">
        <v>215</v>
      </c>
      <c r="D22" s="30" t="s">
        <v>9</v>
      </c>
      <c r="E22" s="30" t="s">
        <v>216</v>
      </c>
      <c r="F22" s="30" t="s">
        <v>217</v>
      </c>
      <c r="G22" s="32">
        <v>118234</v>
      </c>
      <c r="H22" s="32">
        <v>70164.80630646713</v>
      </c>
      <c r="I22" s="37">
        <v>0.59344018054423542</v>
      </c>
      <c r="J22" s="34">
        <f t="shared" si="1"/>
        <v>0</v>
      </c>
      <c r="K22" s="32">
        <f t="shared" si="2"/>
        <v>0</v>
      </c>
      <c r="M22" s="2">
        <v>34</v>
      </c>
      <c r="N22" s="6" t="s">
        <v>35</v>
      </c>
      <c r="O22" s="12">
        <f t="shared" si="3"/>
        <v>0</v>
      </c>
      <c r="P22" s="12">
        <f t="shared" si="3"/>
        <v>16649101</v>
      </c>
      <c r="Q22" s="12">
        <f t="shared" si="3"/>
        <v>0</v>
      </c>
      <c r="R22" s="17">
        <f t="shared" si="8"/>
        <v>16649101</v>
      </c>
      <c r="S22" s="2">
        <v>100</v>
      </c>
      <c r="T22" s="17">
        <f t="shared" si="9"/>
        <v>166491.01</v>
      </c>
      <c r="U22" s="12">
        <f t="shared" si="10"/>
        <v>16017063.699907841</v>
      </c>
      <c r="V22" s="17">
        <f t="shared" si="11"/>
        <v>632037.30009215884</v>
      </c>
      <c r="W22" s="7">
        <f t="shared" si="12"/>
        <v>-3.7962247937120379E-2</v>
      </c>
      <c r="X22" s="12">
        <f t="shared" si="4"/>
        <v>0</v>
      </c>
      <c r="Y22" s="12">
        <f t="shared" si="5"/>
        <v>13319281</v>
      </c>
      <c r="Z22" s="12">
        <f t="shared" si="6"/>
        <v>0</v>
      </c>
      <c r="AA22" s="12">
        <f t="shared" si="13"/>
        <v>0</v>
      </c>
      <c r="AB22" s="12">
        <f t="shared" si="13"/>
        <v>-505629.84766617668</v>
      </c>
      <c r="AC22" s="12">
        <f t="shared" si="13"/>
        <v>0</v>
      </c>
      <c r="AD22" s="17">
        <f t="shared" si="14"/>
        <v>-505629.84766617668</v>
      </c>
    </row>
    <row r="23" spans="1:30" x14ac:dyDescent="0.35">
      <c r="A23" s="30" t="s">
        <v>76</v>
      </c>
      <c r="B23" s="31">
        <v>21</v>
      </c>
      <c r="C23" s="30" t="s">
        <v>218</v>
      </c>
      <c r="D23" s="30" t="s">
        <v>9</v>
      </c>
      <c r="E23" s="30" t="s">
        <v>219</v>
      </c>
      <c r="F23" s="30" t="s">
        <v>217</v>
      </c>
      <c r="G23" s="32">
        <v>55387</v>
      </c>
      <c r="H23" s="32">
        <v>25817.365353181453</v>
      </c>
      <c r="I23" s="37">
        <v>0.46612680508389065</v>
      </c>
      <c r="J23" s="34">
        <f t="shared" si="1"/>
        <v>0</v>
      </c>
      <c r="K23" s="32">
        <f t="shared" si="2"/>
        <v>0</v>
      </c>
      <c r="M23" s="2">
        <v>35</v>
      </c>
      <c r="N23" s="6" t="s">
        <v>36</v>
      </c>
      <c r="O23" s="12">
        <f t="shared" si="3"/>
        <v>0</v>
      </c>
      <c r="P23" s="12">
        <f t="shared" si="3"/>
        <v>0</v>
      </c>
      <c r="Q23" s="12">
        <f t="shared" si="3"/>
        <v>0</v>
      </c>
      <c r="R23" s="17">
        <f t="shared" si="8"/>
        <v>0</v>
      </c>
      <c r="S23" s="2">
        <v>11</v>
      </c>
      <c r="T23" s="17" t="str">
        <f t="shared" si="9"/>
        <v/>
      </c>
      <c r="U23" s="12" t="str">
        <f t="shared" si="10"/>
        <v/>
      </c>
      <c r="V23" s="17">
        <f t="shared" si="11"/>
        <v>0</v>
      </c>
      <c r="W23" s="7">
        <f t="shared" si="12"/>
        <v>0</v>
      </c>
      <c r="X23" s="12">
        <f t="shared" si="4"/>
        <v>0</v>
      </c>
      <c r="Y23" s="12">
        <f t="shared" si="5"/>
        <v>0</v>
      </c>
      <c r="Z23" s="12">
        <f t="shared" si="6"/>
        <v>0</v>
      </c>
      <c r="AA23" s="12">
        <f t="shared" si="13"/>
        <v>0</v>
      </c>
      <c r="AB23" s="12">
        <f t="shared" si="13"/>
        <v>0</v>
      </c>
      <c r="AC23" s="12">
        <f t="shared" si="13"/>
        <v>0</v>
      </c>
      <c r="AD23" s="17">
        <f t="shared" si="14"/>
        <v>0</v>
      </c>
    </row>
    <row r="24" spans="1:30" x14ac:dyDescent="0.35">
      <c r="A24" s="30" t="s">
        <v>76</v>
      </c>
      <c r="B24" s="31">
        <v>21</v>
      </c>
      <c r="C24" s="30" t="s">
        <v>220</v>
      </c>
      <c r="D24" s="30" t="s">
        <v>9</v>
      </c>
      <c r="E24" s="30" t="s">
        <v>221</v>
      </c>
      <c r="F24" s="30" t="s">
        <v>217</v>
      </c>
      <c r="G24" s="32">
        <v>2615210.7999999998</v>
      </c>
      <c r="H24" s="32">
        <v>2200705.0294125765</v>
      </c>
      <c r="I24" s="37">
        <v>0.84150196588840054</v>
      </c>
      <c r="J24" s="34">
        <f t="shared" si="1"/>
        <v>0</v>
      </c>
      <c r="K24" s="32">
        <f t="shared" si="2"/>
        <v>0</v>
      </c>
      <c r="M24" s="2">
        <v>36</v>
      </c>
      <c r="N24" s="6" t="s">
        <v>37</v>
      </c>
      <c r="O24" s="12">
        <f t="shared" si="3"/>
        <v>43567565</v>
      </c>
      <c r="P24" s="12">
        <f t="shared" si="3"/>
        <v>0</v>
      </c>
      <c r="Q24" s="12">
        <f t="shared" si="3"/>
        <v>0</v>
      </c>
      <c r="R24" s="17">
        <f t="shared" si="8"/>
        <v>43567565</v>
      </c>
      <c r="S24" s="2">
        <v>86</v>
      </c>
      <c r="T24" s="17">
        <f t="shared" si="9"/>
        <v>506599.59302325582</v>
      </c>
      <c r="U24" s="12">
        <f t="shared" si="10"/>
        <v>13774674.781920744</v>
      </c>
      <c r="V24" s="17">
        <f t="shared" si="11"/>
        <v>29792890.218079254</v>
      </c>
      <c r="W24" s="7">
        <f t="shared" si="12"/>
        <v>-0.68383188773756931</v>
      </c>
      <c r="X24" s="12">
        <f t="shared" si="4"/>
        <v>32653085.479238376</v>
      </c>
      <c r="Y24" s="12">
        <f t="shared" si="5"/>
        <v>0</v>
      </c>
      <c r="Z24" s="12">
        <f t="shared" si="6"/>
        <v>0</v>
      </c>
      <c r="AA24" s="12">
        <f t="shared" si="13"/>
        <v>-22329221.083723791</v>
      </c>
      <c r="AB24" s="12">
        <f t="shared" si="13"/>
        <v>0</v>
      </c>
      <c r="AC24" s="12">
        <f t="shared" si="13"/>
        <v>0</v>
      </c>
      <c r="AD24" s="17">
        <f t="shared" si="14"/>
        <v>-22329221.083723791</v>
      </c>
    </row>
    <row r="25" spans="1:30" x14ac:dyDescent="0.35">
      <c r="A25" s="30" t="s">
        <v>76</v>
      </c>
      <c r="B25" s="31">
        <v>6</v>
      </c>
      <c r="C25" s="30" t="s">
        <v>151</v>
      </c>
      <c r="D25" s="30" t="s">
        <v>5</v>
      </c>
      <c r="E25" s="30" t="s">
        <v>5</v>
      </c>
      <c r="F25" s="30" t="s">
        <v>152</v>
      </c>
      <c r="G25" s="35">
        <v>-29663.884284616655</v>
      </c>
      <c r="H25" s="32">
        <f t="shared" ref="H25:H64" si="15">+I25*G25</f>
        <v>-29663.885010981699</v>
      </c>
      <c r="I25" s="38">
        <v>1.0000000244865115</v>
      </c>
      <c r="J25" s="34">
        <f t="shared" ref="J25:J64" si="16">+VLOOKUP(B25,$M$3:$W$26,11,FALSE)</f>
        <v>0</v>
      </c>
      <c r="K25" s="32">
        <f t="shared" ref="K25:K64" si="17">+H25*J25</f>
        <v>0</v>
      </c>
      <c r="M25" s="2">
        <v>39</v>
      </c>
      <c r="N25" s="6" t="s">
        <v>38</v>
      </c>
      <c r="O25" s="12">
        <f t="shared" si="3"/>
        <v>0</v>
      </c>
      <c r="P25" s="12">
        <f t="shared" si="3"/>
        <v>0</v>
      </c>
      <c r="Q25" s="12">
        <f t="shared" si="3"/>
        <v>0</v>
      </c>
      <c r="R25" s="17">
        <f t="shared" si="8"/>
        <v>0</v>
      </c>
      <c r="S25" s="2">
        <v>43</v>
      </c>
      <c r="T25" s="17" t="str">
        <f t="shared" si="9"/>
        <v/>
      </c>
      <c r="U25" s="12" t="str">
        <f t="shared" si="10"/>
        <v/>
      </c>
      <c r="V25" s="17">
        <f t="shared" si="11"/>
        <v>0</v>
      </c>
      <c r="W25" s="7">
        <f t="shared" si="12"/>
        <v>0</v>
      </c>
      <c r="X25" s="12">
        <f t="shared" si="4"/>
        <v>0</v>
      </c>
      <c r="Y25" s="12">
        <f t="shared" si="5"/>
        <v>0</v>
      </c>
      <c r="Z25" s="12">
        <f t="shared" si="6"/>
        <v>0</v>
      </c>
      <c r="AA25" s="12">
        <f t="shared" si="13"/>
        <v>0</v>
      </c>
      <c r="AB25" s="12">
        <f t="shared" si="13"/>
        <v>0</v>
      </c>
      <c r="AC25" s="12">
        <f t="shared" si="13"/>
        <v>0</v>
      </c>
      <c r="AD25" s="17">
        <f t="shared" si="14"/>
        <v>0</v>
      </c>
    </row>
    <row r="26" spans="1:30" x14ac:dyDescent="0.35">
      <c r="A26" s="30" t="s">
        <v>76</v>
      </c>
      <c r="B26" s="31">
        <v>6</v>
      </c>
      <c r="C26" s="30" t="s">
        <v>153</v>
      </c>
      <c r="D26" s="30" t="s">
        <v>5</v>
      </c>
      <c r="E26" s="30" t="s">
        <v>5</v>
      </c>
      <c r="F26" s="30" t="s">
        <v>154</v>
      </c>
      <c r="G26" s="35">
        <v>-20548.761949712793</v>
      </c>
      <c r="H26" s="32">
        <f t="shared" si="15"/>
        <v>-20548.761949712793</v>
      </c>
      <c r="I26" s="38">
        <v>1</v>
      </c>
      <c r="J26" s="34">
        <f t="shared" si="16"/>
        <v>0</v>
      </c>
      <c r="K26" s="32">
        <f t="shared" si="17"/>
        <v>0</v>
      </c>
      <c r="M26" s="2">
        <v>40</v>
      </c>
      <c r="N26" s="6" t="s">
        <v>39</v>
      </c>
      <c r="O26" s="12">
        <f t="shared" si="3"/>
        <v>0</v>
      </c>
      <c r="P26" s="12">
        <f t="shared" si="3"/>
        <v>0</v>
      </c>
      <c r="Q26" s="12">
        <f t="shared" si="3"/>
        <v>0</v>
      </c>
      <c r="R26" s="17">
        <f t="shared" si="8"/>
        <v>0</v>
      </c>
      <c r="S26" s="2">
        <v>131</v>
      </c>
      <c r="T26" s="17" t="str">
        <f t="shared" si="9"/>
        <v/>
      </c>
      <c r="U26" s="12" t="str">
        <f t="shared" si="10"/>
        <v/>
      </c>
      <c r="V26" s="17">
        <f t="shared" si="11"/>
        <v>0</v>
      </c>
      <c r="W26" s="7">
        <f t="shared" si="12"/>
        <v>0</v>
      </c>
      <c r="X26" s="12">
        <f t="shared" si="4"/>
        <v>0</v>
      </c>
      <c r="Y26" s="12">
        <f t="shared" si="5"/>
        <v>0</v>
      </c>
      <c r="Z26" s="12">
        <f t="shared" si="6"/>
        <v>0</v>
      </c>
      <c r="AA26" s="12">
        <f t="shared" si="13"/>
        <v>0</v>
      </c>
      <c r="AB26" s="12">
        <f t="shared" si="13"/>
        <v>0</v>
      </c>
      <c r="AC26" s="12">
        <f t="shared" si="13"/>
        <v>0</v>
      </c>
      <c r="AD26" s="17">
        <f t="shared" si="14"/>
        <v>0</v>
      </c>
    </row>
    <row r="27" spans="1:30" x14ac:dyDescent="0.35">
      <c r="A27" s="30" t="s">
        <v>76</v>
      </c>
      <c r="B27" s="31">
        <v>6</v>
      </c>
      <c r="C27" s="30" t="s">
        <v>222</v>
      </c>
      <c r="D27" s="30" t="s">
        <v>223</v>
      </c>
      <c r="E27" s="30" t="s">
        <v>223</v>
      </c>
      <c r="F27" s="30" t="s">
        <v>224</v>
      </c>
      <c r="G27" s="35">
        <v>18219</v>
      </c>
      <c r="H27" s="32">
        <f t="shared" si="15"/>
        <v>0</v>
      </c>
      <c r="I27" s="38">
        <v>0</v>
      </c>
      <c r="J27" s="34">
        <f t="shared" si="16"/>
        <v>0</v>
      </c>
      <c r="K27" s="32">
        <f t="shared" si="17"/>
        <v>0</v>
      </c>
      <c r="M27" s="46" t="s">
        <v>40</v>
      </c>
      <c r="N27" s="46"/>
      <c r="O27" s="17">
        <f>+SUM(O3:O26)</f>
        <v>205495420.62056002</v>
      </c>
      <c r="P27" s="17">
        <f t="shared" ref="P27:R27" si="18">+SUM(P3:P26)</f>
        <v>101685476.630803</v>
      </c>
      <c r="Q27" s="17">
        <f t="shared" si="18"/>
        <v>119645881.96304809</v>
      </c>
      <c r="R27" s="17">
        <f t="shared" si="18"/>
        <v>426826779.21441114</v>
      </c>
      <c r="S27" s="10">
        <v>5382</v>
      </c>
      <c r="T27" s="17">
        <f t="shared" si="9"/>
        <v>79306.350652993526</v>
      </c>
      <c r="U27" s="17"/>
      <c r="V27" s="17">
        <f>+SUM(V3:V26)</f>
        <v>74621639.612298593</v>
      </c>
      <c r="W27" s="7">
        <f>+-IF(R27=0,0,V27/R27)</f>
        <v>-0.17482886090146968</v>
      </c>
      <c r="X27" s="17">
        <f>+SUM(X3:X26)</f>
        <v>147212226.96732128</v>
      </c>
      <c r="Y27" s="17">
        <f t="shared" ref="Y27" si="19">+SUM(Y3:Y26)</f>
        <v>69571095.696714014</v>
      </c>
      <c r="Z27" s="17">
        <f t="shared" ref="Z27" si="20">+SUM(Z3:Z26)</f>
        <v>95764875.405895218</v>
      </c>
      <c r="AA27" s="17">
        <f>+SUM(AA3:AA26)</f>
        <v>-23659580.172940098</v>
      </c>
      <c r="AB27" s="17">
        <f t="shared" ref="AB27:AD27" si="21">+SUM(AB3:AB26)</f>
        <v>-8843538.6436023805</v>
      </c>
      <c r="AC27" s="17">
        <f t="shared" si="21"/>
        <v>-31006024.784249522</v>
      </c>
      <c r="AD27" s="17">
        <f t="shared" si="21"/>
        <v>-63509143.600791998</v>
      </c>
    </row>
    <row r="28" spans="1:30" x14ac:dyDescent="0.35">
      <c r="A28" s="30" t="s">
        <v>76</v>
      </c>
      <c r="B28" s="31">
        <v>6</v>
      </c>
      <c r="C28" s="30" t="s">
        <v>225</v>
      </c>
      <c r="D28" s="30" t="s">
        <v>5</v>
      </c>
      <c r="E28" s="30" t="s">
        <v>5</v>
      </c>
      <c r="F28" s="30" t="s">
        <v>226</v>
      </c>
      <c r="G28" s="35">
        <v>95486</v>
      </c>
      <c r="H28" s="32">
        <f t="shared" si="15"/>
        <v>95486</v>
      </c>
      <c r="I28" s="38">
        <v>1</v>
      </c>
      <c r="J28" s="34">
        <f t="shared" si="16"/>
        <v>0</v>
      </c>
      <c r="K28" s="32">
        <f t="shared" si="17"/>
        <v>0</v>
      </c>
    </row>
    <row r="29" spans="1:30" x14ac:dyDescent="0.35">
      <c r="A29" s="30" t="s">
        <v>76</v>
      </c>
      <c r="B29" s="31">
        <v>6</v>
      </c>
      <c r="C29" s="30" t="s">
        <v>155</v>
      </c>
      <c r="D29" s="30" t="s">
        <v>5</v>
      </c>
      <c r="E29" s="30" t="s">
        <v>5</v>
      </c>
      <c r="F29" s="30" t="s">
        <v>156</v>
      </c>
      <c r="G29" s="35">
        <v>109394.52359528777</v>
      </c>
      <c r="H29" s="32">
        <f t="shared" si="15"/>
        <v>109394.52359528777</v>
      </c>
      <c r="I29" s="38">
        <v>1</v>
      </c>
      <c r="J29" s="34">
        <f t="shared" si="16"/>
        <v>0</v>
      </c>
      <c r="K29" s="32">
        <f t="shared" si="17"/>
        <v>0</v>
      </c>
      <c r="S29" s="1" t="s">
        <v>114</v>
      </c>
      <c r="T29" s="14">
        <f>+AVERAGE(T3:T26)*1.2</f>
        <v>160170.63699907842</v>
      </c>
      <c r="AA29" s="22">
        <f>+AA27/1000000</f>
        <v>-23.659580172940096</v>
      </c>
      <c r="AB29" s="22">
        <f t="shared" ref="AB29:AC29" si="22">+AB27/1000000</f>
        <v>-8.8435386436023808</v>
      </c>
      <c r="AC29" s="22">
        <f t="shared" si="22"/>
        <v>-31.006024784249522</v>
      </c>
    </row>
    <row r="30" spans="1:30" x14ac:dyDescent="0.35">
      <c r="A30" s="30" t="s">
        <v>76</v>
      </c>
      <c r="B30" s="31">
        <v>6</v>
      </c>
      <c r="C30" s="30" t="s">
        <v>157</v>
      </c>
      <c r="D30" s="30" t="s">
        <v>5</v>
      </c>
      <c r="E30" s="30" t="s">
        <v>5</v>
      </c>
      <c r="F30" s="30" t="s">
        <v>158</v>
      </c>
      <c r="G30" s="35">
        <v>68442.922655087008</v>
      </c>
      <c r="H30" s="32">
        <f t="shared" si="15"/>
        <v>0</v>
      </c>
      <c r="I30" s="38">
        <v>0</v>
      </c>
      <c r="J30" s="34">
        <f t="shared" si="16"/>
        <v>0</v>
      </c>
      <c r="K30" s="32">
        <f t="shared" si="17"/>
        <v>0</v>
      </c>
    </row>
    <row r="31" spans="1:30" x14ac:dyDescent="0.35">
      <c r="A31" s="30" t="s">
        <v>76</v>
      </c>
      <c r="B31" s="31">
        <v>6</v>
      </c>
      <c r="C31" s="30" t="s">
        <v>159</v>
      </c>
      <c r="D31" s="30" t="s">
        <v>5</v>
      </c>
      <c r="E31" s="30" t="s">
        <v>5</v>
      </c>
      <c r="F31" s="30" t="s">
        <v>160</v>
      </c>
      <c r="G31" s="35">
        <v>144449.50234395976</v>
      </c>
      <c r="H31" s="32">
        <f t="shared" si="15"/>
        <v>0</v>
      </c>
      <c r="I31" s="38">
        <v>0</v>
      </c>
      <c r="J31" s="34">
        <f t="shared" si="16"/>
        <v>0</v>
      </c>
      <c r="K31" s="32">
        <f t="shared" si="17"/>
        <v>0</v>
      </c>
      <c r="S31" s="1" t="s">
        <v>115</v>
      </c>
      <c r="T31" s="14">
        <v>83511</v>
      </c>
    </row>
    <row r="32" spans="1:30" x14ac:dyDescent="0.35">
      <c r="A32" s="30" t="s">
        <v>76</v>
      </c>
      <c r="B32" s="31">
        <v>6</v>
      </c>
      <c r="C32" s="30" t="s">
        <v>161</v>
      </c>
      <c r="D32" s="30" t="s">
        <v>5</v>
      </c>
      <c r="E32" s="30" t="s">
        <v>5</v>
      </c>
      <c r="F32" s="30" t="s">
        <v>162</v>
      </c>
      <c r="G32" s="35">
        <v>145809.29495928835</v>
      </c>
      <c r="H32" s="32">
        <f t="shared" si="15"/>
        <v>0</v>
      </c>
      <c r="I32" s="38">
        <v>0</v>
      </c>
      <c r="J32" s="34">
        <f t="shared" si="16"/>
        <v>0</v>
      </c>
      <c r="K32" s="32">
        <f t="shared" si="17"/>
        <v>0</v>
      </c>
    </row>
    <row r="33" spans="1:20" x14ac:dyDescent="0.35">
      <c r="A33" s="30" t="s">
        <v>76</v>
      </c>
      <c r="B33" s="31">
        <v>6</v>
      </c>
      <c r="C33" s="30" t="s">
        <v>163</v>
      </c>
      <c r="D33" s="30" t="s">
        <v>5</v>
      </c>
      <c r="E33" s="30" t="s">
        <v>5</v>
      </c>
      <c r="F33" s="30" t="s">
        <v>164</v>
      </c>
      <c r="G33" s="35">
        <v>43683.457274844986</v>
      </c>
      <c r="H33" s="32">
        <f t="shared" si="15"/>
        <v>0</v>
      </c>
      <c r="I33" s="38">
        <v>0</v>
      </c>
      <c r="J33" s="34">
        <f t="shared" si="16"/>
        <v>0</v>
      </c>
      <c r="K33" s="32">
        <f t="shared" si="17"/>
        <v>0</v>
      </c>
      <c r="T33" s="20">
        <f>+T29/0.2</f>
        <v>800853.18499539199</v>
      </c>
    </row>
    <row r="34" spans="1:20" x14ac:dyDescent="0.35">
      <c r="A34" s="30" t="s">
        <v>76</v>
      </c>
      <c r="B34" s="31">
        <v>6</v>
      </c>
      <c r="C34" s="30" t="s">
        <v>165</v>
      </c>
      <c r="D34" s="30" t="s">
        <v>5</v>
      </c>
      <c r="E34" s="30" t="s">
        <v>5</v>
      </c>
      <c r="F34" s="30" t="s">
        <v>166</v>
      </c>
      <c r="G34" s="35">
        <v>312405.37709959649</v>
      </c>
      <c r="H34" s="32">
        <f t="shared" si="15"/>
        <v>0</v>
      </c>
      <c r="I34" s="38">
        <v>0</v>
      </c>
      <c r="J34" s="34">
        <f t="shared" si="16"/>
        <v>0</v>
      </c>
      <c r="K34" s="32">
        <f t="shared" si="17"/>
        <v>0</v>
      </c>
    </row>
    <row r="35" spans="1:20" x14ac:dyDescent="0.35">
      <c r="A35" s="30" t="s">
        <v>76</v>
      </c>
      <c r="B35" s="31">
        <v>6</v>
      </c>
      <c r="C35" s="30" t="s">
        <v>167</v>
      </c>
      <c r="D35" s="30" t="s">
        <v>5</v>
      </c>
      <c r="E35" s="30" t="s">
        <v>5</v>
      </c>
      <c r="F35" s="30" t="s">
        <v>168</v>
      </c>
      <c r="G35" s="35">
        <v>270039.35323944013</v>
      </c>
      <c r="H35" s="32">
        <f t="shared" si="15"/>
        <v>0</v>
      </c>
      <c r="I35" s="38">
        <v>0</v>
      </c>
      <c r="J35" s="34">
        <f t="shared" si="16"/>
        <v>0</v>
      </c>
      <c r="K35" s="32">
        <f t="shared" si="17"/>
        <v>0</v>
      </c>
    </row>
    <row r="36" spans="1:20" x14ac:dyDescent="0.35">
      <c r="A36" s="30" t="s">
        <v>76</v>
      </c>
      <c r="B36" s="31">
        <v>6</v>
      </c>
      <c r="C36" s="30" t="s">
        <v>136</v>
      </c>
      <c r="D36" s="30" t="s">
        <v>5</v>
      </c>
      <c r="E36" s="30" t="s">
        <v>5</v>
      </c>
      <c r="F36" s="30" t="s">
        <v>137</v>
      </c>
      <c r="G36" s="35">
        <v>542109.60857050004</v>
      </c>
      <c r="H36" s="32">
        <f t="shared" si="15"/>
        <v>0</v>
      </c>
      <c r="I36" s="38">
        <v>0</v>
      </c>
      <c r="J36" s="34">
        <f t="shared" si="16"/>
        <v>0</v>
      </c>
      <c r="K36" s="32">
        <f t="shared" si="17"/>
        <v>0</v>
      </c>
    </row>
    <row r="37" spans="1:20" x14ac:dyDescent="0.35">
      <c r="A37" s="30" t="s">
        <v>76</v>
      </c>
      <c r="B37" s="31">
        <v>6</v>
      </c>
      <c r="C37" s="30" t="s">
        <v>138</v>
      </c>
      <c r="D37" s="30" t="s">
        <v>5</v>
      </c>
      <c r="E37" s="30" t="s">
        <v>5</v>
      </c>
      <c r="F37" s="30" t="s">
        <v>139</v>
      </c>
      <c r="G37" s="35">
        <v>2458208.3837524424</v>
      </c>
      <c r="H37" s="32">
        <f t="shared" si="15"/>
        <v>0</v>
      </c>
      <c r="I37" s="38">
        <v>0</v>
      </c>
      <c r="J37" s="34">
        <f t="shared" si="16"/>
        <v>0</v>
      </c>
      <c r="K37" s="32">
        <f t="shared" si="17"/>
        <v>0</v>
      </c>
    </row>
    <row r="38" spans="1:20" x14ac:dyDescent="0.35">
      <c r="A38" s="30" t="s">
        <v>76</v>
      </c>
      <c r="B38" s="31">
        <v>6</v>
      </c>
      <c r="C38" s="30" t="s">
        <v>169</v>
      </c>
      <c r="D38" s="30" t="s">
        <v>5</v>
      </c>
      <c r="E38" s="30" t="s">
        <v>5</v>
      </c>
      <c r="F38" s="30" t="s">
        <v>170</v>
      </c>
      <c r="G38" s="35">
        <v>137265.87775182788</v>
      </c>
      <c r="H38" s="32">
        <f t="shared" si="15"/>
        <v>0</v>
      </c>
      <c r="I38" s="38">
        <v>0</v>
      </c>
      <c r="J38" s="34">
        <f t="shared" si="16"/>
        <v>0</v>
      </c>
      <c r="K38" s="32">
        <f t="shared" si="17"/>
        <v>0</v>
      </c>
    </row>
    <row r="39" spans="1:20" x14ac:dyDescent="0.35">
      <c r="A39" s="30" t="s">
        <v>76</v>
      </c>
      <c r="B39" s="31">
        <v>6</v>
      </c>
      <c r="C39" s="30" t="s">
        <v>171</v>
      </c>
      <c r="D39" s="30" t="s">
        <v>5</v>
      </c>
      <c r="E39" s="30" t="s">
        <v>5</v>
      </c>
      <c r="F39" s="30" t="s">
        <v>172</v>
      </c>
      <c r="G39" s="35">
        <v>744230.13629767322</v>
      </c>
      <c r="H39" s="32">
        <f t="shared" si="15"/>
        <v>744230.13629767322</v>
      </c>
      <c r="I39" s="38">
        <v>1</v>
      </c>
      <c r="J39" s="34">
        <f t="shared" si="16"/>
        <v>0</v>
      </c>
      <c r="K39" s="32">
        <f t="shared" si="17"/>
        <v>0</v>
      </c>
    </row>
    <row r="40" spans="1:20" x14ac:dyDescent="0.35">
      <c r="A40" s="30" t="s">
        <v>76</v>
      </c>
      <c r="B40" s="31">
        <v>6</v>
      </c>
      <c r="C40" s="30" t="s">
        <v>173</v>
      </c>
      <c r="D40" s="30" t="s">
        <v>5</v>
      </c>
      <c r="E40" s="30" t="s">
        <v>5</v>
      </c>
      <c r="F40" s="30" t="s">
        <v>174</v>
      </c>
      <c r="G40" s="35">
        <v>12583.86406549198</v>
      </c>
      <c r="H40" s="32">
        <f t="shared" si="15"/>
        <v>12583.86406549198</v>
      </c>
      <c r="I40" s="38">
        <v>1</v>
      </c>
      <c r="J40" s="34">
        <f t="shared" si="16"/>
        <v>0</v>
      </c>
      <c r="K40" s="32">
        <f t="shared" si="17"/>
        <v>0</v>
      </c>
    </row>
    <row r="41" spans="1:20" x14ac:dyDescent="0.35">
      <c r="A41" s="30" t="s">
        <v>76</v>
      </c>
      <c r="B41" s="31">
        <v>6</v>
      </c>
      <c r="C41" s="30" t="s">
        <v>140</v>
      </c>
      <c r="D41" s="30" t="s">
        <v>5</v>
      </c>
      <c r="E41" s="30" t="s">
        <v>5</v>
      </c>
      <c r="F41" s="30" t="s">
        <v>141</v>
      </c>
      <c r="G41" s="35">
        <v>929645.03005930211</v>
      </c>
      <c r="H41" s="32">
        <f t="shared" si="15"/>
        <v>929644.97297241935</v>
      </c>
      <c r="I41" s="38">
        <v>0.99999993859281666</v>
      </c>
      <c r="J41" s="34">
        <f t="shared" si="16"/>
        <v>0</v>
      </c>
      <c r="K41" s="32">
        <f t="shared" si="17"/>
        <v>0</v>
      </c>
    </row>
    <row r="42" spans="1:20" x14ac:dyDescent="0.35">
      <c r="A42" s="30" t="s">
        <v>76</v>
      </c>
      <c r="B42" s="31">
        <v>6</v>
      </c>
      <c r="C42" s="30" t="s">
        <v>175</v>
      </c>
      <c r="D42" s="30" t="s">
        <v>5</v>
      </c>
      <c r="E42" s="30" t="s">
        <v>5</v>
      </c>
      <c r="F42" s="30" t="s">
        <v>176</v>
      </c>
      <c r="G42" s="35">
        <v>5117.3984537681099</v>
      </c>
      <c r="H42" s="32">
        <f t="shared" si="15"/>
        <v>5117.4545692850706</v>
      </c>
      <c r="I42" s="38">
        <v>1.000010965633704</v>
      </c>
      <c r="J42" s="34">
        <f t="shared" si="16"/>
        <v>0</v>
      </c>
      <c r="K42" s="32">
        <f t="shared" si="17"/>
        <v>0</v>
      </c>
    </row>
    <row r="43" spans="1:20" x14ac:dyDescent="0.35">
      <c r="A43" s="30" t="s">
        <v>76</v>
      </c>
      <c r="B43" s="31">
        <v>6</v>
      </c>
      <c r="C43" s="30" t="s">
        <v>177</v>
      </c>
      <c r="D43" s="30" t="s">
        <v>5</v>
      </c>
      <c r="E43" s="30" t="s">
        <v>5</v>
      </c>
      <c r="F43" s="30" t="s">
        <v>178</v>
      </c>
      <c r="G43" s="35">
        <v>2213643.7715757671</v>
      </c>
      <c r="H43" s="32">
        <f t="shared" si="15"/>
        <v>2213644.6640767017</v>
      </c>
      <c r="I43" s="38">
        <v>1.0000004031818246</v>
      </c>
      <c r="J43" s="34">
        <f t="shared" si="16"/>
        <v>0</v>
      </c>
      <c r="K43" s="32">
        <f t="shared" si="17"/>
        <v>0</v>
      </c>
    </row>
    <row r="44" spans="1:20" x14ac:dyDescent="0.35">
      <c r="A44" s="30" t="s">
        <v>76</v>
      </c>
      <c r="B44" s="31">
        <v>6</v>
      </c>
      <c r="C44" s="30" t="s">
        <v>179</v>
      </c>
      <c r="D44" s="30" t="s">
        <v>5</v>
      </c>
      <c r="E44" s="30" t="s">
        <v>5</v>
      </c>
      <c r="F44" s="30" t="s">
        <v>180</v>
      </c>
      <c r="G44" s="35">
        <v>1822.7420851090374</v>
      </c>
      <c r="H44" s="32">
        <f t="shared" si="15"/>
        <v>1822.701393452005</v>
      </c>
      <c r="I44" s="38">
        <v>0.99997767558155115</v>
      </c>
      <c r="J44" s="34">
        <f t="shared" si="16"/>
        <v>0</v>
      </c>
      <c r="K44" s="32">
        <f t="shared" si="17"/>
        <v>0</v>
      </c>
    </row>
    <row r="45" spans="1:20" x14ac:dyDescent="0.35">
      <c r="A45" s="30" t="s">
        <v>76</v>
      </c>
      <c r="B45" s="31">
        <v>6</v>
      </c>
      <c r="C45" s="30" t="s">
        <v>142</v>
      </c>
      <c r="D45" s="30" t="s">
        <v>5</v>
      </c>
      <c r="E45" s="30" t="s">
        <v>5</v>
      </c>
      <c r="F45" s="30" t="s">
        <v>143</v>
      </c>
      <c r="G45" s="35">
        <v>9044698.4413605779</v>
      </c>
      <c r="H45" s="32">
        <f t="shared" si="15"/>
        <v>0</v>
      </c>
      <c r="I45" s="38">
        <v>0</v>
      </c>
      <c r="J45" s="34">
        <f t="shared" si="16"/>
        <v>0</v>
      </c>
      <c r="K45" s="32">
        <f t="shared" si="17"/>
        <v>0</v>
      </c>
    </row>
    <row r="46" spans="1:20" x14ac:dyDescent="0.35">
      <c r="A46" s="30" t="s">
        <v>76</v>
      </c>
      <c r="B46" s="31">
        <v>6</v>
      </c>
      <c r="C46" s="30" t="s">
        <v>100</v>
      </c>
      <c r="D46" s="30" t="s">
        <v>6</v>
      </c>
      <c r="E46" s="30" t="s">
        <v>6</v>
      </c>
      <c r="F46" s="30" t="s">
        <v>144</v>
      </c>
      <c r="G46" s="35">
        <v>35980383.333883442</v>
      </c>
      <c r="H46" s="32">
        <f t="shared" si="15"/>
        <v>33155595.354573518</v>
      </c>
      <c r="I46" s="38">
        <v>0.92149088704539273</v>
      </c>
      <c r="J46" s="34">
        <f t="shared" si="16"/>
        <v>0</v>
      </c>
      <c r="K46" s="32">
        <f t="shared" si="17"/>
        <v>0</v>
      </c>
    </row>
    <row r="47" spans="1:20" x14ac:dyDescent="0.35">
      <c r="A47" s="30" t="s">
        <v>76</v>
      </c>
      <c r="B47" s="31">
        <v>6</v>
      </c>
      <c r="C47" s="30" t="s">
        <v>181</v>
      </c>
      <c r="D47" s="30" t="s">
        <v>6</v>
      </c>
      <c r="E47" s="30" t="s">
        <v>6</v>
      </c>
      <c r="F47" s="30" t="s">
        <v>182</v>
      </c>
      <c r="G47" s="35">
        <v>-1839.0462028292159</v>
      </c>
      <c r="H47" s="32">
        <f t="shared" si="15"/>
        <v>-1839.0461310690278</v>
      </c>
      <c r="I47" s="38">
        <v>0.99999996097967092</v>
      </c>
      <c r="J47" s="34">
        <f t="shared" si="16"/>
        <v>0</v>
      </c>
      <c r="K47" s="32">
        <f t="shared" si="17"/>
        <v>0</v>
      </c>
    </row>
    <row r="48" spans="1:20" x14ac:dyDescent="0.35">
      <c r="A48" s="30" t="s">
        <v>76</v>
      </c>
      <c r="B48" s="31">
        <v>6</v>
      </c>
      <c r="C48" s="30" t="s">
        <v>183</v>
      </c>
      <c r="D48" s="30" t="s">
        <v>6</v>
      </c>
      <c r="E48" s="30" t="s">
        <v>6</v>
      </c>
      <c r="F48" s="30" t="s">
        <v>184</v>
      </c>
      <c r="G48" s="35">
        <v>159.14702125805502</v>
      </c>
      <c r="H48" s="32">
        <f t="shared" si="15"/>
        <v>159.14693854719749</v>
      </c>
      <c r="I48" s="38">
        <v>0.99999948028648689</v>
      </c>
      <c r="J48" s="34">
        <f t="shared" si="16"/>
        <v>0</v>
      </c>
      <c r="K48" s="32">
        <f t="shared" si="17"/>
        <v>0</v>
      </c>
    </row>
    <row r="49" spans="1:11" x14ac:dyDescent="0.35">
      <c r="A49" s="30" t="s">
        <v>76</v>
      </c>
      <c r="B49" s="31">
        <v>6</v>
      </c>
      <c r="C49" s="30" t="s">
        <v>185</v>
      </c>
      <c r="D49" s="30" t="s">
        <v>6</v>
      </c>
      <c r="E49" s="30" t="s">
        <v>6</v>
      </c>
      <c r="F49" s="30" t="s">
        <v>186</v>
      </c>
      <c r="G49" s="35">
        <v>11860.568607705689</v>
      </c>
      <c r="H49" s="32">
        <f t="shared" si="15"/>
        <v>11860.571557482453</v>
      </c>
      <c r="I49" s="38">
        <v>1.0000002487044983</v>
      </c>
      <c r="J49" s="34">
        <f t="shared" si="16"/>
        <v>0</v>
      </c>
      <c r="K49" s="32">
        <f t="shared" si="17"/>
        <v>0</v>
      </c>
    </row>
    <row r="50" spans="1:11" x14ac:dyDescent="0.35">
      <c r="A50" s="30" t="s">
        <v>76</v>
      </c>
      <c r="B50" s="31">
        <v>6</v>
      </c>
      <c r="C50" s="30" t="s">
        <v>145</v>
      </c>
      <c r="D50" s="30" t="s">
        <v>6</v>
      </c>
      <c r="E50" s="30" t="s">
        <v>6</v>
      </c>
      <c r="F50" s="30" t="s">
        <v>146</v>
      </c>
      <c r="G50" s="35">
        <v>1284544.4201384899</v>
      </c>
      <c r="H50" s="32">
        <f t="shared" si="15"/>
        <v>1284544.4737170059</v>
      </c>
      <c r="I50" s="38">
        <v>1.0000000417101309</v>
      </c>
      <c r="J50" s="34">
        <f t="shared" si="16"/>
        <v>0</v>
      </c>
      <c r="K50" s="32">
        <f t="shared" si="17"/>
        <v>0</v>
      </c>
    </row>
    <row r="51" spans="1:11" x14ac:dyDescent="0.35">
      <c r="A51" s="30" t="s">
        <v>76</v>
      </c>
      <c r="B51" s="31">
        <v>6</v>
      </c>
      <c r="C51" s="30" t="s">
        <v>187</v>
      </c>
      <c r="D51" s="30" t="s">
        <v>6</v>
      </c>
      <c r="E51" s="30" t="s">
        <v>6</v>
      </c>
      <c r="F51" s="30" t="s">
        <v>188</v>
      </c>
      <c r="G51" s="35">
        <v>176766.35026749136</v>
      </c>
      <c r="H51" s="32">
        <f t="shared" si="15"/>
        <v>167928.04292859824</v>
      </c>
      <c r="I51" s="38">
        <v>0.95000005755892691</v>
      </c>
      <c r="J51" s="34">
        <f t="shared" si="16"/>
        <v>0</v>
      </c>
      <c r="K51" s="32">
        <f t="shared" si="17"/>
        <v>0</v>
      </c>
    </row>
    <row r="52" spans="1:11" x14ac:dyDescent="0.35">
      <c r="A52" s="30" t="s">
        <v>76</v>
      </c>
      <c r="B52" s="31">
        <v>9</v>
      </c>
      <c r="C52" s="30" t="s">
        <v>102</v>
      </c>
      <c r="D52" s="30" t="s">
        <v>6</v>
      </c>
      <c r="E52" s="30" t="s">
        <v>6</v>
      </c>
      <c r="F52" s="30" t="s">
        <v>101</v>
      </c>
      <c r="G52" s="35">
        <v>506561.61683664023</v>
      </c>
      <c r="H52" s="32">
        <f t="shared" si="15"/>
        <v>463998.96560002206</v>
      </c>
      <c r="I52" s="38">
        <v>0.91597734644323814</v>
      </c>
      <c r="J52" s="34">
        <f t="shared" si="16"/>
        <v>0</v>
      </c>
      <c r="K52" s="32">
        <f t="shared" si="17"/>
        <v>0</v>
      </c>
    </row>
    <row r="53" spans="1:11" x14ac:dyDescent="0.35">
      <c r="A53" s="30" t="s">
        <v>76</v>
      </c>
      <c r="B53" s="31">
        <v>28</v>
      </c>
      <c r="C53" s="30" t="s">
        <v>189</v>
      </c>
      <c r="D53" s="30" t="s">
        <v>5</v>
      </c>
      <c r="E53" s="30" t="s">
        <v>190</v>
      </c>
      <c r="F53" s="30" t="s">
        <v>172</v>
      </c>
      <c r="G53" s="35">
        <v>9363.7062867346995</v>
      </c>
      <c r="H53" s="32">
        <f t="shared" si="15"/>
        <v>9363.7062867346995</v>
      </c>
      <c r="I53" s="38">
        <v>1</v>
      </c>
      <c r="J53" s="34">
        <f t="shared" si="16"/>
        <v>0</v>
      </c>
      <c r="K53" s="32">
        <f t="shared" si="17"/>
        <v>0</v>
      </c>
    </row>
    <row r="54" spans="1:11" x14ac:dyDescent="0.35">
      <c r="A54" s="30" t="s">
        <v>76</v>
      </c>
      <c r="B54" s="31">
        <v>28</v>
      </c>
      <c r="C54" s="30" t="s">
        <v>103</v>
      </c>
      <c r="D54" s="30" t="s">
        <v>6</v>
      </c>
      <c r="E54" s="30" t="s">
        <v>6</v>
      </c>
      <c r="F54" s="30" t="s">
        <v>191</v>
      </c>
      <c r="G54" s="35">
        <v>1322694.824258409</v>
      </c>
      <c r="H54" s="32">
        <f t="shared" si="15"/>
        <v>1206366.8435851566</v>
      </c>
      <c r="I54" s="38">
        <v>0.91205229011274502</v>
      </c>
      <c r="J54" s="34">
        <f t="shared" si="16"/>
        <v>0</v>
      </c>
      <c r="K54" s="32">
        <f t="shared" si="17"/>
        <v>0</v>
      </c>
    </row>
    <row r="55" spans="1:11" x14ac:dyDescent="0.35">
      <c r="A55" s="30" t="s">
        <v>76</v>
      </c>
      <c r="B55" s="31">
        <v>31</v>
      </c>
      <c r="C55" s="30" t="s">
        <v>192</v>
      </c>
      <c r="D55" s="30" t="s">
        <v>5</v>
      </c>
      <c r="E55" s="30" t="s">
        <v>190</v>
      </c>
      <c r="F55" s="30" t="s">
        <v>172</v>
      </c>
      <c r="G55" s="35">
        <v>842069.32366695639</v>
      </c>
      <c r="H55" s="32">
        <f t="shared" si="15"/>
        <v>842069.30754032428</v>
      </c>
      <c r="I55" s="38">
        <v>0.99999998084880704</v>
      </c>
      <c r="J55" s="34">
        <f t="shared" si="16"/>
        <v>-0.64098461568251697</v>
      </c>
      <c r="K55" s="32">
        <f t="shared" si="17"/>
        <v>-539753.471471778</v>
      </c>
    </row>
    <row r="56" spans="1:11" x14ac:dyDescent="0.35">
      <c r="A56" s="30" t="s">
        <v>76</v>
      </c>
      <c r="B56" s="31">
        <v>31</v>
      </c>
      <c r="C56" s="30" t="s">
        <v>193</v>
      </c>
      <c r="D56" s="30" t="s">
        <v>5</v>
      </c>
      <c r="E56" s="30" t="s">
        <v>194</v>
      </c>
      <c r="F56" s="30" t="s">
        <v>174</v>
      </c>
      <c r="G56" s="35">
        <v>22022.358271821657</v>
      </c>
      <c r="H56" s="32">
        <f t="shared" si="15"/>
        <v>22022.361764294736</v>
      </c>
      <c r="I56" s="38">
        <v>1.0000001585876062</v>
      </c>
      <c r="J56" s="34">
        <f t="shared" si="16"/>
        <v>-0.64098461568251697</v>
      </c>
      <c r="K56" s="32">
        <f t="shared" si="17"/>
        <v>-14115.995091907818</v>
      </c>
    </row>
    <row r="57" spans="1:11" x14ac:dyDescent="0.35">
      <c r="A57" s="30" t="s">
        <v>76</v>
      </c>
      <c r="B57" s="31">
        <v>31</v>
      </c>
      <c r="C57" s="30" t="s">
        <v>195</v>
      </c>
      <c r="D57" s="30" t="s">
        <v>5</v>
      </c>
      <c r="E57" s="30" t="s">
        <v>196</v>
      </c>
      <c r="F57" s="30" t="s">
        <v>197</v>
      </c>
      <c r="G57" s="35">
        <v>63197.845517877635</v>
      </c>
      <c r="H57" s="32">
        <f t="shared" si="15"/>
        <v>63197.854878322054</v>
      </c>
      <c r="I57" s="38">
        <v>1.0000001481133469</v>
      </c>
      <c r="J57" s="34">
        <f t="shared" si="16"/>
        <v>-0.64098461568251697</v>
      </c>
      <c r="K57" s="32">
        <f t="shared" si="17"/>
        <v>-40508.852721140742</v>
      </c>
    </row>
    <row r="58" spans="1:11" x14ac:dyDescent="0.35">
      <c r="A58" s="30" t="s">
        <v>76</v>
      </c>
      <c r="B58" s="31">
        <v>31</v>
      </c>
      <c r="C58" s="30" t="s">
        <v>147</v>
      </c>
      <c r="D58" s="30" t="s">
        <v>6</v>
      </c>
      <c r="E58" s="30" t="s">
        <v>6</v>
      </c>
      <c r="F58" s="30" t="s">
        <v>148</v>
      </c>
      <c r="G58" s="35">
        <v>28397419.624205295</v>
      </c>
      <c r="H58" s="32">
        <f t="shared" si="15"/>
        <v>25835499.146135285</v>
      </c>
      <c r="I58" s="38">
        <v>0.90978333552932078</v>
      </c>
      <c r="J58" s="34">
        <f t="shared" si="16"/>
        <v>-0.64098461568251697</v>
      </c>
      <c r="K58" s="32">
        <f t="shared" si="17"/>
        <v>-16560157.491151521</v>
      </c>
    </row>
    <row r="59" spans="1:11" x14ac:dyDescent="0.35">
      <c r="A59" s="30" t="s">
        <v>76</v>
      </c>
      <c r="B59" s="31">
        <v>31</v>
      </c>
      <c r="C59" s="30" t="s">
        <v>198</v>
      </c>
      <c r="D59" s="30" t="s">
        <v>6</v>
      </c>
      <c r="E59" s="30" t="s">
        <v>199</v>
      </c>
      <c r="F59" s="30" t="s">
        <v>188</v>
      </c>
      <c r="G59" s="35">
        <v>37984.730720811931</v>
      </c>
      <c r="H59" s="32">
        <f t="shared" si="15"/>
        <v>36085.491424390479</v>
      </c>
      <c r="I59" s="38">
        <v>0.9499999273291978</v>
      </c>
      <c r="J59" s="34">
        <f t="shared" si="16"/>
        <v>-0.64098461568251697</v>
      </c>
      <c r="K59" s="32">
        <f t="shared" si="17"/>
        <v>-23130.244852377691</v>
      </c>
    </row>
    <row r="60" spans="1:11" x14ac:dyDescent="0.35">
      <c r="A60" s="30" t="s">
        <v>76</v>
      </c>
      <c r="B60" s="31">
        <v>32</v>
      </c>
      <c r="C60" s="30" t="s">
        <v>200</v>
      </c>
      <c r="D60" s="30" t="s">
        <v>5</v>
      </c>
      <c r="E60" s="30" t="s">
        <v>201</v>
      </c>
      <c r="F60" s="30" t="s">
        <v>202</v>
      </c>
      <c r="G60" s="35">
        <v>207003.65760147368</v>
      </c>
      <c r="H60" s="32">
        <f t="shared" si="15"/>
        <v>0</v>
      </c>
      <c r="I60" s="38">
        <v>0</v>
      </c>
      <c r="J60" s="34">
        <f t="shared" si="16"/>
        <v>-0.69344124187445622</v>
      </c>
      <c r="K60" s="32">
        <f t="shared" si="17"/>
        <v>0</v>
      </c>
    </row>
    <row r="61" spans="1:11" x14ac:dyDescent="0.35">
      <c r="A61" s="30" t="s">
        <v>76</v>
      </c>
      <c r="B61" s="31">
        <v>32</v>
      </c>
      <c r="C61" s="30" t="s">
        <v>203</v>
      </c>
      <c r="D61" s="30" t="s">
        <v>5</v>
      </c>
      <c r="E61" s="30" t="s">
        <v>190</v>
      </c>
      <c r="F61" s="30" t="s">
        <v>172</v>
      </c>
      <c r="G61" s="35">
        <v>666899.66050504695</v>
      </c>
      <c r="H61" s="32">
        <f t="shared" si="15"/>
        <v>666899.66050504695</v>
      </c>
      <c r="I61" s="38">
        <v>1</v>
      </c>
      <c r="J61" s="34">
        <f t="shared" si="16"/>
        <v>-0.69344124187445622</v>
      </c>
      <c r="K61" s="32">
        <f t="shared" si="17"/>
        <v>-462455.72878627299</v>
      </c>
    </row>
    <row r="62" spans="1:11" x14ac:dyDescent="0.35">
      <c r="A62" s="30" t="s">
        <v>76</v>
      </c>
      <c r="B62" s="31">
        <v>32</v>
      </c>
      <c r="C62" s="30" t="s">
        <v>204</v>
      </c>
      <c r="D62" s="30" t="s">
        <v>5</v>
      </c>
      <c r="E62" s="30" t="s">
        <v>196</v>
      </c>
      <c r="F62" s="30" t="s">
        <v>197</v>
      </c>
      <c r="G62" s="35">
        <v>852820.20844985731</v>
      </c>
      <c r="H62" s="32">
        <f t="shared" si="15"/>
        <v>852820.24835066765</v>
      </c>
      <c r="I62" s="38">
        <v>1.0000000467868959</v>
      </c>
      <c r="J62" s="34">
        <f t="shared" si="16"/>
        <v>-0.69344124187445622</v>
      </c>
      <c r="K62" s="32">
        <f t="shared" si="17"/>
        <v>-591380.73211196915</v>
      </c>
    </row>
    <row r="63" spans="1:11" x14ac:dyDescent="0.35">
      <c r="A63" s="30" t="s">
        <v>76</v>
      </c>
      <c r="B63" s="31">
        <v>32</v>
      </c>
      <c r="C63" s="30" t="s">
        <v>149</v>
      </c>
      <c r="D63" s="30" t="s">
        <v>6</v>
      </c>
      <c r="E63" s="30" t="s">
        <v>6</v>
      </c>
      <c r="F63" s="30" t="s">
        <v>150</v>
      </c>
      <c r="G63" s="35">
        <v>19472161.654660966</v>
      </c>
      <c r="H63" s="32">
        <f t="shared" si="15"/>
        <v>18382740.759155672</v>
      </c>
      <c r="I63" s="38">
        <v>0.94405239054470758</v>
      </c>
      <c r="J63" s="34">
        <f t="shared" si="16"/>
        <v>-0.69344124187445622</v>
      </c>
      <c r="K63" s="32">
        <f t="shared" si="17"/>
        <v>-12747350.581085093</v>
      </c>
    </row>
    <row r="64" spans="1:11" x14ac:dyDescent="0.35">
      <c r="A64" s="30" t="s">
        <v>76</v>
      </c>
      <c r="B64" s="31">
        <v>32</v>
      </c>
      <c r="C64" s="30" t="s">
        <v>205</v>
      </c>
      <c r="D64" s="30" t="s">
        <v>6</v>
      </c>
      <c r="E64" s="30" t="s">
        <v>199</v>
      </c>
      <c r="F64" s="30" t="s">
        <v>188</v>
      </c>
      <c r="G64" s="35">
        <v>41246.139445011504</v>
      </c>
      <c r="H64" s="32">
        <f t="shared" si="15"/>
        <v>39183.834673598256</v>
      </c>
      <c r="I64" s="38">
        <v>0.95000005335862592</v>
      </c>
      <c r="J64" s="34">
        <f t="shared" si="16"/>
        <v>-0.69344124187445622</v>
      </c>
      <c r="K64" s="32">
        <f t="shared" si="17"/>
        <v>-27171.686977463352</v>
      </c>
    </row>
    <row r="65" spans="1:11" x14ac:dyDescent="0.35">
      <c r="A65" s="8" t="s">
        <v>75</v>
      </c>
      <c r="B65" s="9">
        <v>34</v>
      </c>
      <c r="C65" s="8" t="s">
        <v>47</v>
      </c>
      <c r="D65" s="8" t="s">
        <v>11</v>
      </c>
      <c r="E65" s="8" t="s">
        <v>48</v>
      </c>
      <c r="F65" s="8" t="s">
        <v>49</v>
      </c>
      <c r="G65" s="4">
        <v>12572000</v>
      </c>
      <c r="H65" s="4">
        <v>10057600</v>
      </c>
      <c r="I65" s="36">
        <v>0.8</v>
      </c>
      <c r="J65" s="28">
        <f t="shared" ref="J65:J106" si="23">+VLOOKUP(B65,$M$3:$W$26,11,FALSE)</f>
        <v>-3.7962247937120379E-2</v>
      </c>
      <c r="K65" s="29">
        <f t="shared" ref="K65:K106" si="24">+H65*J65</f>
        <v>-381809.10485238192</v>
      </c>
    </row>
    <row r="66" spans="1:11" x14ac:dyDescent="0.35">
      <c r="A66" s="8" t="s">
        <v>75</v>
      </c>
      <c r="B66" s="9">
        <v>34</v>
      </c>
      <c r="C66" s="8" t="s">
        <v>50</v>
      </c>
      <c r="D66" s="8" t="s">
        <v>11</v>
      </c>
      <c r="E66" s="8" t="s">
        <v>48</v>
      </c>
      <c r="F66" s="8" t="s">
        <v>51</v>
      </c>
      <c r="G66" s="4">
        <v>4077101</v>
      </c>
      <c r="H66" s="4">
        <v>3261681</v>
      </c>
      <c r="I66" s="36">
        <v>0.80000004905446298</v>
      </c>
      <c r="J66" s="28">
        <f t="shared" si="23"/>
        <v>-3.7962247937120379E-2</v>
      </c>
      <c r="K66" s="29">
        <f t="shared" si="24"/>
        <v>-123820.74281379473</v>
      </c>
    </row>
    <row r="67" spans="1:11" x14ac:dyDescent="0.35">
      <c r="A67" s="8" t="s">
        <v>75</v>
      </c>
      <c r="B67" s="9">
        <v>8</v>
      </c>
      <c r="C67" s="8" t="s">
        <v>52</v>
      </c>
      <c r="D67" s="8" t="s">
        <v>53</v>
      </c>
      <c r="E67" s="8" t="s">
        <v>54</v>
      </c>
      <c r="F67" s="8" t="s">
        <v>54</v>
      </c>
      <c r="G67" s="4">
        <v>323430</v>
      </c>
      <c r="H67" s="4">
        <v>323430</v>
      </c>
      <c r="I67" s="36">
        <v>1</v>
      </c>
      <c r="J67" s="28">
        <f t="shared" si="23"/>
        <v>0</v>
      </c>
      <c r="K67" s="29">
        <f t="shared" si="24"/>
        <v>0</v>
      </c>
    </row>
    <row r="68" spans="1:11" x14ac:dyDescent="0.35">
      <c r="A68" s="8" t="s">
        <v>75</v>
      </c>
      <c r="B68" s="9">
        <v>6</v>
      </c>
      <c r="C68" s="8" t="s">
        <v>151</v>
      </c>
      <c r="D68" s="8" t="s">
        <v>5</v>
      </c>
      <c r="E68" s="8" t="s">
        <v>5</v>
      </c>
      <c r="F68" s="8" t="s">
        <v>152</v>
      </c>
      <c r="G68" s="4">
        <v>-6519.1157153833456</v>
      </c>
      <c r="H68" s="29">
        <f t="shared" ref="H68:H106" si="25">+I68*G68</f>
        <v>-6519.1157153833456</v>
      </c>
      <c r="I68" s="36">
        <v>1</v>
      </c>
      <c r="J68" s="28">
        <f t="shared" si="23"/>
        <v>0</v>
      </c>
      <c r="K68" s="29">
        <f t="shared" si="24"/>
        <v>0</v>
      </c>
    </row>
    <row r="69" spans="1:11" x14ac:dyDescent="0.35">
      <c r="A69" s="8" t="s">
        <v>75</v>
      </c>
      <c r="B69" s="9">
        <v>6</v>
      </c>
      <c r="C69" s="8" t="s">
        <v>153</v>
      </c>
      <c r="D69" s="8" t="s">
        <v>5</v>
      </c>
      <c r="E69" s="8" t="s">
        <v>5</v>
      </c>
      <c r="F69" s="8" t="s">
        <v>154</v>
      </c>
      <c r="G69" s="4">
        <v>-14725.238050287209</v>
      </c>
      <c r="H69" s="29">
        <f t="shared" si="25"/>
        <v>-14725.238050287209</v>
      </c>
      <c r="I69" s="36">
        <v>1</v>
      </c>
      <c r="J69" s="28">
        <f t="shared" si="23"/>
        <v>0</v>
      </c>
      <c r="K69" s="29">
        <f t="shared" si="24"/>
        <v>0</v>
      </c>
    </row>
    <row r="70" spans="1:11" x14ac:dyDescent="0.35">
      <c r="A70" s="8" t="s">
        <v>75</v>
      </c>
      <c r="B70" s="9">
        <v>6</v>
      </c>
      <c r="C70" s="8" t="s">
        <v>155</v>
      </c>
      <c r="D70" s="8" t="s">
        <v>5</v>
      </c>
      <c r="E70" s="8" t="s">
        <v>5</v>
      </c>
      <c r="F70" s="8" t="s">
        <v>156</v>
      </c>
      <c r="G70" s="4">
        <v>615428.47640471219</v>
      </c>
      <c r="H70" s="29">
        <f t="shared" si="25"/>
        <v>615428.47640471219</v>
      </c>
      <c r="I70" s="36">
        <v>1</v>
      </c>
      <c r="J70" s="28">
        <f t="shared" si="23"/>
        <v>0</v>
      </c>
      <c r="K70" s="29">
        <f t="shared" si="24"/>
        <v>0</v>
      </c>
    </row>
    <row r="71" spans="1:11" x14ac:dyDescent="0.35">
      <c r="A71" s="8" t="s">
        <v>75</v>
      </c>
      <c r="B71" s="9">
        <v>6</v>
      </c>
      <c r="C71" s="8" t="s">
        <v>134</v>
      </c>
      <c r="D71" s="8" t="s">
        <v>5</v>
      </c>
      <c r="E71" s="8" t="s">
        <v>5</v>
      </c>
      <c r="F71" s="8" t="s">
        <v>135</v>
      </c>
      <c r="G71" s="4">
        <v>17381.071678031392</v>
      </c>
      <c r="H71" s="29">
        <f t="shared" si="25"/>
        <v>17381.071678031392</v>
      </c>
      <c r="I71" s="36">
        <v>1</v>
      </c>
      <c r="J71" s="28">
        <f t="shared" si="23"/>
        <v>0</v>
      </c>
      <c r="K71" s="29">
        <f t="shared" si="24"/>
        <v>0</v>
      </c>
    </row>
    <row r="72" spans="1:11" x14ac:dyDescent="0.35">
      <c r="A72" s="8" t="s">
        <v>75</v>
      </c>
      <c r="B72" s="9">
        <v>6</v>
      </c>
      <c r="C72" s="8" t="s">
        <v>157</v>
      </c>
      <c r="D72" s="8" t="s">
        <v>5</v>
      </c>
      <c r="E72" s="8" t="s">
        <v>5</v>
      </c>
      <c r="F72" s="8" t="s">
        <v>158</v>
      </c>
      <c r="G72" s="4">
        <v>138376.07734491298</v>
      </c>
      <c r="H72" s="29">
        <f t="shared" si="25"/>
        <v>0</v>
      </c>
      <c r="I72" s="36">
        <v>0</v>
      </c>
      <c r="J72" s="28">
        <f t="shared" si="23"/>
        <v>0</v>
      </c>
      <c r="K72" s="29">
        <f t="shared" si="24"/>
        <v>0</v>
      </c>
    </row>
    <row r="73" spans="1:11" x14ac:dyDescent="0.35">
      <c r="A73" s="8" t="s">
        <v>75</v>
      </c>
      <c r="B73" s="9">
        <v>6</v>
      </c>
      <c r="C73" s="8" t="s">
        <v>159</v>
      </c>
      <c r="D73" s="8" t="s">
        <v>5</v>
      </c>
      <c r="E73" s="8" t="s">
        <v>5</v>
      </c>
      <c r="F73" s="8" t="s">
        <v>160</v>
      </c>
      <c r="G73" s="4">
        <v>139235.49765604024</v>
      </c>
      <c r="H73" s="29">
        <f t="shared" si="25"/>
        <v>0</v>
      </c>
      <c r="I73" s="36">
        <v>0</v>
      </c>
      <c r="J73" s="28">
        <f t="shared" si="23"/>
        <v>0</v>
      </c>
      <c r="K73" s="29">
        <f t="shared" si="24"/>
        <v>0</v>
      </c>
    </row>
    <row r="74" spans="1:11" x14ac:dyDescent="0.35">
      <c r="A74" s="8" t="s">
        <v>75</v>
      </c>
      <c r="B74" s="9">
        <v>6</v>
      </c>
      <c r="C74" s="8" t="s">
        <v>161</v>
      </c>
      <c r="D74" s="8" t="s">
        <v>5</v>
      </c>
      <c r="E74" s="8" t="s">
        <v>5</v>
      </c>
      <c r="F74" s="8" t="s">
        <v>162</v>
      </c>
      <c r="G74" s="4">
        <v>545455.70504071168</v>
      </c>
      <c r="H74" s="29">
        <f t="shared" si="25"/>
        <v>0</v>
      </c>
      <c r="I74" s="36">
        <v>0</v>
      </c>
      <c r="J74" s="28">
        <f t="shared" si="23"/>
        <v>0</v>
      </c>
      <c r="K74" s="29">
        <f t="shared" si="24"/>
        <v>0</v>
      </c>
    </row>
    <row r="75" spans="1:11" x14ac:dyDescent="0.35">
      <c r="A75" s="8" t="s">
        <v>75</v>
      </c>
      <c r="B75" s="9">
        <v>6</v>
      </c>
      <c r="C75" s="8" t="s">
        <v>163</v>
      </c>
      <c r="D75" s="8" t="s">
        <v>5</v>
      </c>
      <c r="E75" s="8" t="s">
        <v>5</v>
      </c>
      <c r="F75" s="8" t="s">
        <v>164</v>
      </c>
      <c r="G75" s="4">
        <v>120115.54272515503</v>
      </c>
      <c r="H75" s="29">
        <f t="shared" si="25"/>
        <v>0</v>
      </c>
      <c r="I75" s="36">
        <v>0</v>
      </c>
      <c r="J75" s="28">
        <f t="shared" si="23"/>
        <v>0</v>
      </c>
      <c r="K75" s="29">
        <f t="shared" si="24"/>
        <v>0</v>
      </c>
    </row>
    <row r="76" spans="1:11" x14ac:dyDescent="0.35">
      <c r="A76" s="8" t="s">
        <v>75</v>
      </c>
      <c r="B76" s="9">
        <v>6</v>
      </c>
      <c r="C76" s="8" t="s">
        <v>165</v>
      </c>
      <c r="D76" s="8" t="s">
        <v>5</v>
      </c>
      <c r="E76" s="8" t="s">
        <v>5</v>
      </c>
      <c r="F76" s="8" t="s">
        <v>166</v>
      </c>
      <c r="G76" s="4">
        <v>2626253.6229004036</v>
      </c>
      <c r="H76" s="29">
        <f t="shared" si="25"/>
        <v>0</v>
      </c>
      <c r="I76" s="36">
        <v>0</v>
      </c>
      <c r="J76" s="28">
        <f t="shared" si="23"/>
        <v>0</v>
      </c>
      <c r="K76" s="29">
        <f t="shared" si="24"/>
        <v>0</v>
      </c>
    </row>
    <row r="77" spans="1:11" x14ac:dyDescent="0.35">
      <c r="A77" s="8" t="s">
        <v>75</v>
      </c>
      <c r="B77" s="9">
        <v>6</v>
      </c>
      <c r="C77" s="8" t="s">
        <v>167</v>
      </c>
      <c r="D77" s="8" t="s">
        <v>5</v>
      </c>
      <c r="E77" s="8" t="s">
        <v>5</v>
      </c>
      <c r="F77" s="8" t="s">
        <v>168</v>
      </c>
      <c r="G77" s="4">
        <v>628537.64676055987</v>
      </c>
      <c r="H77" s="29">
        <f t="shared" si="25"/>
        <v>0</v>
      </c>
      <c r="I77" s="36">
        <v>0</v>
      </c>
      <c r="J77" s="28">
        <f t="shared" si="23"/>
        <v>0</v>
      </c>
      <c r="K77" s="29">
        <f t="shared" si="24"/>
        <v>0</v>
      </c>
    </row>
    <row r="78" spans="1:11" x14ac:dyDescent="0.35">
      <c r="A78" s="8" t="s">
        <v>75</v>
      </c>
      <c r="B78" s="9">
        <v>6</v>
      </c>
      <c r="C78" s="8" t="s">
        <v>136</v>
      </c>
      <c r="D78" s="8" t="s">
        <v>5</v>
      </c>
      <c r="E78" s="8" t="s">
        <v>5</v>
      </c>
      <c r="F78" s="8" t="s">
        <v>137</v>
      </c>
      <c r="G78" s="4">
        <v>691680.04761430109</v>
      </c>
      <c r="H78" s="29">
        <f t="shared" si="25"/>
        <v>0</v>
      </c>
      <c r="I78" s="36">
        <v>0</v>
      </c>
      <c r="J78" s="28">
        <f t="shared" si="23"/>
        <v>0</v>
      </c>
      <c r="K78" s="29">
        <f t="shared" si="24"/>
        <v>0</v>
      </c>
    </row>
    <row r="79" spans="1:11" x14ac:dyDescent="0.35">
      <c r="A79" s="8" t="s">
        <v>75</v>
      </c>
      <c r="B79" s="9">
        <v>6</v>
      </c>
      <c r="C79" s="8" t="s">
        <v>138</v>
      </c>
      <c r="D79" s="8" t="s">
        <v>5</v>
      </c>
      <c r="E79" s="8" t="s">
        <v>5</v>
      </c>
      <c r="F79" s="8" t="s">
        <v>139</v>
      </c>
      <c r="G79" s="4">
        <v>13559759.352920238</v>
      </c>
      <c r="H79" s="29">
        <f t="shared" si="25"/>
        <v>0</v>
      </c>
      <c r="I79" s="36">
        <v>0</v>
      </c>
      <c r="J79" s="28">
        <f t="shared" si="23"/>
        <v>0</v>
      </c>
      <c r="K79" s="29">
        <f t="shared" si="24"/>
        <v>0</v>
      </c>
    </row>
    <row r="80" spans="1:11" x14ac:dyDescent="0.35">
      <c r="A80" s="8" t="s">
        <v>75</v>
      </c>
      <c r="B80" s="9">
        <v>6</v>
      </c>
      <c r="C80" s="8" t="s">
        <v>169</v>
      </c>
      <c r="D80" s="8" t="s">
        <v>5</v>
      </c>
      <c r="E80" s="8" t="s">
        <v>5</v>
      </c>
      <c r="F80" s="8" t="s">
        <v>170</v>
      </c>
      <c r="G80" s="4">
        <v>3276661.1222481723</v>
      </c>
      <c r="H80" s="29">
        <f t="shared" si="25"/>
        <v>0</v>
      </c>
      <c r="I80" s="36">
        <v>0</v>
      </c>
      <c r="J80" s="28">
        <f t="shared" si="23"/>
        <v>0</v>
      </c>
      <c r="K80" s="29">
        <f t="shared" si="24"/>
        <v>0</v>
      </c>
    </row>
    <row r="81" spans="1:11" x14ac:dyDescent="0.35">
      <c r="A81" s="8" t="s">
        <v>75</v>
      </c>
      <c r="B81" s="9">
        <v>6</v>
      </c>
      <c r="C81" s="8" t="s">
        <v>171</v>
      </c>
      <c r="D81" s="8" t="s">
        <v>5</v>
      </c>
      <c r="E81" s="8" t="s">
        <v>5</v>
      </c>
      <c r="F81" s="8" t="s">
        <v>172</v>
      </c>
      <c r="G81" s="4">
        <v>10924774.863702327</v>
      </c>
      <c r="H81" s="29">
        <f t="shared" si="25"/>
        <v>10924774.831568936</v>
      </c>
      <c r="I81" s="36">
        <v>0.99999999705866782</v>
      </c>
      <c r="J81" s="28">
        <f t="shared" si="23"/>
        <v>0</v>
      </c>
      <c r="K81" s="29">
        <f t="shared" si="24"/>
        <v>0</v>
      </c>
    </row>
    <row r="82" spans="1:11" x14ac:dyDescent="0.35">
      <c r="A82" s="8" t="s">
        <v>75</v>
      </c>
      <c r="B82" s="9">
        <v>6</v>
      </c>
      <c r="C82" s="8" t="s">
        <v>173</v>
      </c>
      <c r="D82" s="8" t="s">
        <v>5</v>
      </c>
      <c r="E82" s="8" t="s">
        <v>5</v>
      </c>
      <c r="F82" s="8" t="s">
        <v>174</v>
      </c>
      <c r="G82" s="4">
        <v>41938.13593450802</v>
      </c>
      <c r="H82" s="29">
        <f t="shared" si="25"/>
        <v>41938.13593450802</v>
      </c>
      <c r="I82" s="36">
        <v>1</v>
      </c>
      <c r="J82" s="28">
        <f t="shared" si="23"/>
        <v>0</v>
      </c>
      <c r="K82" s="29">
        <f t="shared" si="24"/>
        <v>0</v>
      </c>
    </row>
    <row r="83" spans="1:11" x14ac:dyDescent="0.35">
      <c r="A83" s="8" t="s">
        <v>75</v>
      </c>
      <c r="B83" s="9">
        <v>6</v>
      </c>
      <c r="C83" s="8" t="s">
        <v>140</v>
      </c>
      <c r="D83" s="8" t="s">
        <v>5</v>
      </c>
      <c r="E83" s="8" t="s">
        <v>5</v>
      </c>
      <c r="F83" s="8" t="s">
        <v>141</v>
      </c>
      <c r="G83" s="4">
        <v>12392761.583635362</v>
      </c>
      <c r="H83" s="29">
        <f t="shared" si="25"/>
        <v>12392761.576499501</v>
      </c>
      <c r="I83" s="36">
        <v>0.99999999942419127</v>
      </c>
      <c r="J83" s="28">
        <f t="shared" si="23"/>
        <v>0</v>
      </c>
      <c r="K83" s="29">
        <f t="shared" si="24"/>
        <v>0</v>
      </c>
    </row>
    <row r="84" spans="1:11" x14ac:dyDescent="0.35">
      <c r="A84" s="8" t="s">
        <v>75</v>
      </c>
      <c r="B84" s="9">
        <v>6</v>
      </c>
      <c r="C84" s="8" t="s">
        <v>175</v>
      </c>
      <c r="D84" s="8" t="s">
        <v>5</v>
      </c>
      <c r="E84" s="8" t="s">
        <v>5</v>
      </c>
      <c r="F84" s="8" t="s">
        <v>176</v>
      </c>
      <c r="G84" s="4">
        <v>86076.60154623189</v>
      </c>
      <c r="H84" s="29">
        <f t="shared" si="25"/>
        <v>86076.60154623189</v>
      </c>
      <c r="I84" s="36">
        <v>1</v>
      </c>
      <c r="J84" s="28">
        <f t="shared" si="23"/>
        <v>0</v>
      </c>
      <c r="K84" s="29">
        <f t="shared" si="24"/>
        <v>0</v>
      </c>
    </row>
    <row r="85" spans="1:11" x14ac:dyDescent="0.35">
      <c r="A85" s="8" t="s">
        <v>75</v>
      </c>
      <c r="B85" s="9">
        <v>6</v>
      </c>
      <c r="C85" s="8" t="s">
        <v>177</v>
      </c>
      <c r="D85" s="8" t="s">
        <v>5</v>
      </c>
      <c r="E85" s="8" t="s">
        <v>5</v>
      </c>
      <c r="F85" s="8" t="s">
        <v>178</v>
      </c>
      <c r="G85" s="4">
        <v>81443.228424232802</v>
      </c>
      <c r="H85" s="29">
        <f t="shared" si="25"/>
        <v>81443.260299266185</v>
      </c>
      <c r="I85" s="36">
        <v>1.0000003913773312</v>
      </c>
      <c r="J85" s="28">
        <f t="shared" si="23"/>
        <v>0</v>
      </c>
      <c r="K85" s="29">
        <f t="shared" si="24"/>
        <v>0</v>
      </c>
    </row>
    <row r="86" spans="1:11" x14ac:dyDescent="0.35">
      <c r="A86" s="8" t="s">
        <v>75</v>
      </c>
      <c r="B86" s="9">
        <v>6</v>
      </c>
      <c r="C86" s="8" t="s">
        <v>179</v>
      </c>
      <c r="D86" s="8" t="s">
        <v>5</v>
      </c>
      <c r="E86" s="8" t="s">
        <v>5</v>
      </c>
      <c r="F86" s="8" t="s">
        <v>180</v>
      </c>
      <c r="G86" s="4">
        <v>132559.25791489097</v>
      </c>
      <c r="H86" s="29">
        <f t="shared" si="25"/>
        <v>132559.23078711962</v>
      </c>
      <c r="I86" s="36">
        <v>0.99999979535362693</v>
      </c>
      <c r="J86" s="28">
        <f t="shared" si="23"/>
        <v>0</v>
      </c>
      <c r="K86" s="29">
        <f t="shared" si="24"/>
        <v>0</v>
      </c>
    </row>
    <row r="87" spans="1:11" x14ac:dyDescent="0.35">
      <c r="A87" s="8" t="s">
        <v>75</v>
      </c>
      <c r="B87" s="9">
        <v>6</v>
      </c>
      <c r="C87" s="8" t="s">
        <v>142</v>
      </c>
      <c r="D87" s="8" t="s">
        <v>5</v>
      </c>
      <c r="E87" s="8" t="s">
        <v>5</v>
      </c>
      <c r="F87" s="8" t="s">
        <v>143</v>
      </c>
      <c r="G87" s="4">
        <v>5102856.0099511687</v>
      </c>
      <c r="H87" s="29">
        <f t="shared" si="25"/>
        <v>0</v>
      </c>
      <c r="I87" s="36">
        <v>0</v>
      </c>
      <c r="J87" s="28">
        <f t="shared" si="23"/>
        <v>0</v>
      </c>
      <c r="K87" s="29">
        <f t="shared" si="24"/>
        <v>0</v>
      </c>
    </row>
    <row r="88" spans="1:11" x14ac:dyDescent="0.35">
      <c r="A88" s="8" t="s">
        <v>75</v>
      </c>
      <c r="B88" s="9">
        <v>6</v>
      </c>
      <c r="C88" s="8" t="s">
        <v>100</v>
      </c>
      <c r="D88" s="8" t="s">
        <v>6</v>
      </c>
      <c r="E88" s="8" t="s">
        <v>6</v>
      </c>
      <c r="F88" s="8" t="s">
        <v>144</v>
      </c>
      <c r="G88" s="4">
        <v>16811463.293755289</v>
      </c>
      <c r="H88" s="29">
        <f t="shared" si="25"/>
        <v>15794013.496147158</v>
      </c>
      <c r="I88" s="36">
        <v>0.9394788080115507</v>
      </c>
      <c r="J88" s="28">
        <f t="shared" si="23"/>
        <v>0</v>
      </c>
      <c r="K88" s="29">
        <f t="shared" si="24"/>
        <v>0</v>
      </c>
    </row>
    <row r="89" spans="1:11" x14ac:dyDescent="0.35">
      <c r="A89" s="8" t="s">
        <v>75</v>
      </c>
      <c r="B89" s="9">
        <v>6</v>
      </c>
      <c r="C89" s="8" t="s">
        <v>181</v>
      </c>
      <c r="D89" s="8" t="s">
        <v>6</v>
      </c>
      <c r="E89" s="8" t="s">
        <v>6</v>
      </c>
      <c r="F89" s="8" t="s">
        <v>182</v>
      </c>
      <c r="G89" s="4">
        <v>99270.046202829224</v>
      </c>
      <c r="H89" s="29">
        <f t="shared" si="25"/>
        <v>99270.046418109792</v>
      </c>
      <c r="I89" s="36">
        <v>1.0000000021686357</v>
      </c>
      <c r="J89" s="28">
        <f t="shared" si="23"/>
        <v>0</v>
      </c>
      <c r="K89" s="29">
        <f t="shared" si="24"/>
        <v>0</v>
      </c>
    </row>
    <row r="90" spans="1:11" x14ac:dyDescent="0.35">
      <c r="A90" s="8" t="s">
        <v>75</v>
      </c>
      <c r="B90" s="9">
        <v>6</v>
      </c>
      <c r="C90" s="8" t="s">
        <v>183</v>
      </c>
      <c r="D90" s="8" t="s">
        <v>6</v>
      </c>
      <c r="E90" s="8" t="s">
        <v>6</v>
      </c>
      <c r="F90" s="8" t="s">
        <v>184</v>
      </c>
      <c r="G90" s="4">
        <v>18023.852978741943</v>
      </c>
      <c r="H90" s="29">
        <f t="shared" si="25"/>
        <v>18023.852978741943</v>
      </c>
      <c r="I90" s="36">
        <v>1</v>
      </c>
      <c r="J90" s="28">
        <f t="shared" si="23"/>
        <v>0</v>
      </c>
      <c r="K90" s="29">
        <f t="shared" si="24"/>
        <v>0</v>
      </c>
    </row>
    <row r="91" spans="1:11" x14ac:dyDescent="0.35">
      <c r="A91" s="8" t="s">
        <v>75</v>
      </c>
      <c r="B91" s="9">
        <v>6</v>
      </c>
      <c r="C91" s="8" t="s">
        <v>185</v>
      </c>
      <c r="D91" s="8" t="s">
        <v>6</v>
      </c>
      <c r="E91" s="8" t="s">
        <v>6</v>
      </c>
      <c r="F91" s="8" t="s">
        <v>186</v>
      </c>
      <c r="G91" s="4">
        <v>6520.431392294312</v>
      </c>
      <c r="H91" s="29">
        <f t="shared" si="25"/>
        <v>6520.431392294312</v>
      </c>
      <c r="I91" s="36">
        <v>1</v>
      </c>
      <c r="J91" s="28">
        <f t="shared" si="23"/>
        <v>0</v>
      </c>
      <c r="K91" s="29">
        <f t="shared" si="24"/>
        <v>0</v>
      </c>
    </row>
    <row r="92" spans="1:11" x14ac:dyDescent="0.35">
      <c r="A92" s="8" t="s">
        <v>75</v>
      </c>
      <c r="B92" s="9">
        <v>6</v>
      </c>
      <c r="C92" s="8" t="s">
        <v>145</v>
      </c>
      <c r="D92" s="8" t="s">
        <v>6</v>
      </c>
      <c r="E92" s="8" t="s">
        <v>6</v>
      </c>
      <c r="F92" s="8" t="s">
        <v>146</v>
      </c>
      <c r="G92" s="4">
        <v>2331497.3276509228</v>
      </c>
      <c r="H92" s="29">
        <f t="shared" si="25"/>
        <v>2331497.3206624207</v>
      </c>
      <c r="I92" s="36">
        <v>0.99999999700256914</v>
      </c>
      <c r="J92" s="28">
        <f t="shared" si="23"/>
        <v>0</v>
      </c>
      <c r="K92" s="29">
        <f t="shared" si="24"/>
        <v>0</v>
      </c>
    </row>
    <row r="93" spans="1:11" x14ac:dyDescent="0.35">
      <c r="A93" s="8" t="s">
        <v>75</v>
      </c>
      <c r="B93" s="9">
        <v>6</v>
      </c>
      <c r="C93" s="8" t="s">
        <v>187</v>
      </c>
      <c r="D93" s="8" t="s">
        <v>6</v>
      </c>
      <c r="E93" s="8" t="s">
        <v>6</v>
      </c>
      <c r="F93" s="8" t="s">
        <v>188</v>
      </c>
      <c r="G93" s="4">
        <v>523248.64973250864</v>
      </c>
      <c r="H93" s="29">
        <f t="shared" si="25"/>
        <v>511441.70679088653</v>
      </c>
      <c r="I93" s="36">
        <v>0.97743531120881444</v>
      </c>
      <c r="J93" s="28">
        <f t="shared" si="23"/>
        <v>0</v>
      </c>
      <c r="K93" s="29">
        <f t="shared" si="24"/>
        <v>0</v>
      </c>
    </row>
    <row r="94" spans="1:11" x14ac:dyDescent="0.35">
      <c r="A94" s="8" t="s">
        <v>75</v>
      </c>
      <c r="B94" s="9">
        <v>9</v>
      </c>
      <c r="C94" s="8" t="s">
        <v>102</v>
      </c>
      <c r="D94" s="8" t="s">
        <v>6</v>
      </c>
      <c r="E94" s="8" t="s">
        <v>6</v>
      </c>
      <c r="F94" s="8" t="s">
        <v>101</v>
      </c>
      <c r="G94" s="4">
        <v>109604.97401459706</v>
      </c>
      <c r="H94" s="29">
        <f t="shared" si="25"/>
        <v>91854.661943582105</v>
      </c>
      <c r="I94" s="36">
        <v>0.83805194763650981</v>
      </c>
      <c r="J94" s="28">
        <f t="shared" si="23"/>
        <v>0</v>
      </c>
      <c r="K94" s="29">
        <f t="shared" si="24"/>
        <v>0</v>
      </c>
    </row>
    <row r="95" spans="1:11" x14ac:dyDescent="0.35">
      <c r="A95" s="8" t="s">
        <v>75</v>
      </c>
      <c r="B95" s="9">
        <v>28</v>
      </c>
      <c r="C95" s="8" t="s">
        <v>189</v>
      </c>
      <c r="D95" s="8" t="s">
        <v>5</v>
      </c>
      <c r="E95" s="8" t="s">
        <v>190</v>
      </c>
      <c r="F95" s="8" t="s">
        <v>172</v>
      </c>
      <c r="G95" s="4">
        <v>21747.293713265299</v>
      </c>
      <c r="H95" s="29">
        <f t="shared" si="25"/>
        <v>21747.293713265299</v>
      </c>
      <c r="I95" s="36">
        <v>1</v>
      </c>
      <c r="J95" s="28">
        <f t="shared" si="23"/>
        <v>0</v>
      </c>
      <c r="K95" s="29">
        <f t="shared" si="24"/>
        <v>0</v>
      </c>
    </row>
    <row r="96" spans="1:11" x14ac:dyDescent="0.35">
      <c r="A96" s="8" t="s">
        <v>75</v>
      </c>
      <c r="B96" s="9">
        <v>28</v>
      </c>
      <c r="C96" s="8" t="s">
        <v>103</v>
      </c>
      <c r="D96" s="8" t="s">
        <v>6</v>
      </c>
      <c r="E96" s="8" t="s">
        <v>6</v>
      </c>
      <c r="F96" s="8" t="s">
        <v>191</v>
      </c>
      <c r="G96" s="4">
        <v>477719.17574159108</v>
      </c>
      <c r="H96" s="29">
        <f t="shared" si="25"/>
        <v>469833.16990589886</v>
      </c>
      <c r="I96" s="36">
        <v>0.98349238164147312</v>
      </c>
      <c r="J96" s="28">
        <f t="shared" si="23"/>
        <v>0</v>
      </c>
      <c r="K96" s="29">
        <f t="shared" si="24"/>
        <v>0</v>
      </c>
    </row>
    <row r="97" spans="1:11" x14ac:dyDescent="0.35">
      <c r="A97" s="8" t="s">
        <v>75</v>
      </c>
      <c r="B97" s="9">
        <v>31</v>
      </c>
      <c r="C97" s="8" t="s">
        <v>192</v>
      </c>
      <c r="D97" s="8" t="s">
        <v>5</v>
      </c>
      <c r="E97" s="8" t="s">
        <v>190</v>
      </c>
      <c r="F97" s="8" t="s">
        <v>172</v>
      </c>
      <c r="G97" s="4">
        <v>1267413.6763330435</v>
      </c>
      <c r="H97" s="29">
        <f t="shared" si="25"/>
        <v>1267413.6795583698</v>
      </c>
      <c r="I97" s="36">
        <v>1.0000000025448095</v>
      </c>
      <c r="J97" s="28">
        <f t="shared" si="23"/>
        <v>-0.64098461568251697</v>
      </c>
      <c r="K97" s="29">
        <f t="shared" si="24"/>
        <v>-812392.6703024864</v>
      </c>
    </row>
    <row r="98" spans="1:11" x14ac:dyDescent="0.35">
      <c r="A98" s="8" t="s">
        <v>75</v>
      </c>
      <c r="B98" s="9">
        <v>31</v>
      </c>
      <c r="C98" s="8" t="s">
        <v>193</v>
      </c>
      <c r="D98" s="8" t="s">
        <v>5</v>
      </c>
      <c r="E98" s="8" t="s">
        <v>194</v>
      </c>
      <c r="F98" s="8" t="s">
        <v>174</v>
      </c>
      <c r="G98" s="4">
        <v>10997.641728178347</v>
      </c>
      <c r="H98" s="29">
        <f t="shared" si="25"/>
        <v>10997.641728178347</v>
      </c>
      <c r="I98" s="36">
        <v>1</v>
      </c>
      <c r="J98" s="28">
        <f t="shared" si="23"/>
        <v>-0.64098461568251697</v>
      </c>
      <c r="K98" s="29">
        <f t="shared" si="24"/>
        <v>-7049.3191565504094</v>
      </c>
    </row>
    <row r="99" spans="1:11" x14ac:dyDescent="0.35">
      <c r="A99" s="8" t="s">
        <v>75</v>
      </c>
      <c r="B99" s="9">
        <v>31</v>
      </c>
      <c r="C99" s="8" t="s">
        <v>195</v>
      </c>
      <c r="D99" s="8" t="s">
        <v>5</v>
      </c>
      <c r="E99" s="8" t="s">
        <v>196</v>
      </c>
      <c r="F99" s="8" t="s">
        <v>197</v>
      </c>
      <c r="G99" s="4">
        <v>74035.154482122365</v>
      </c>
      <c r="H99" s="29">
        <f t="shared" si="25"/>
        <v>74035.15533307186</v>
      </c>
      <c r="I99" s="36">
        <v>1.0000000114938572</v>
      </c>
      <c r="J99" s="28">
        <f t="shared" si="23"/>
        <v>-0.64098461568251697</v>
      </c>
      <c r="K99" s="29">
        <f t="shared" si="24"/>
        <v>-47455.395588164516</v>
      </c>
    </row>
    <row r="100" spans="1:11" x14ac:dyDescent="0.35">
      <c r="A100" s="8" t="s">
        <v>75</v>
      </c>
      <c r="B100" s="9">
        <v>31</v>
      </c>
      <c r="C100" s="8" t="s">
        <v>147</v>
      </c>
      <c r="D100" s="8" t="s">
        <v>6</v>
      </c>
      <c r="E100" s="8" t="s">
        <v>6</v>
      </c>
      <c r="F100" s="8" t="s">
        <v>148</v>
      </c>
      <c r="G100" s="4">
        <v>2382451.2924204473</v>
      </c>
      <c r="H100" s="29">
        <f t="shared" si="25"/>
        <v>2179528.6589828641</v>
      </c>
      <c r="I100" s="36">
        <v>0.91482611456395224</v>
      </c>
      <c r="J100" s="28">
        <f t="shared" si="23"/>
        <v>-0.64098461568251697</v>
      </c>
      <c r="K100" s="29">
        <f t="shared" si="24"/>
        <v>-1397044.3398471628</v>
      </c>
    </row>
    <row r="101" spans="1:11" x14ac:dyDescent="0.35">
      <c r="A101" s="8" t="s">
        <v>75</v>
      </c>
      <c r="B101" s="9">
        <v>31</v>
      </c>
      <c r="C101" s="8" t="s">
        <v>198</v>
      </c>
      <c r="D101" s="8" t="s">
        <v>6</v>
      </c>
      <c r="E101" s="8" t="s">
        <v>199</v>
      </c>
      <c r="F101" s="8" t="s">
        <v>188</v>
      </c>
      <c r="G101" s="4">
        <v>291594.26927918807</v>
      </c>
      <c r="H101" s="29">
        <f t="shared" si="25"/>
        <v>289801.65166485787</v>
      </c>
      <c r="I101" s="36">
        <v>0.99385235649945558</v>
      </c>
      <c r="J101" s="28">
        <f t="shared" si="23"/>
        <v>-0.64098461568251697</v>
      </c>
      <c r="K101" s="29">
        <f t="shared" si="24"/>
        <v>-185758.40031655759</v>
      </c>
    </row>
    <row r="102" spans="1:11" x14ac:dyDescent="0.35">
      <c r="A102" s="8" t="s">
        <v>75</v>
      </c>
      <c r="B102" s="9">
        <v>32</v>
      </c>
      <c r="C102" s="8" t="s">
        <v>200</v>
      </c>
      <c r="D102" s="8" t="s">
        <v>5</v>
      </c>
      <c r="E102" s="8" t="s">
        <v>201</v>
      </c>
      <c r="F102" s="8" t="s">
        <v>202</v>
      </c>
      <c r="G102" s="4">
        <v>207429.34239852632</v>
      </c>
      <c r="H102" s="29">
        <f t="shared" si="25"/>
        <v>0</v>
      </c>
      <c r="I102" s="36">
        <v>0</v>
      </c>
      <c r="J102" s="28">
        <f t="shared" si="23"/>
        <v>-0.69344124187445622</v>
      </c>
      <c r="K102" s="29">
        <f t="shared" si="24"/>
        <v>0</v>
      </c>
    </row>
    <row r="103" spans="1:11" x14ac:dyDescent="0.35">
      <c r="A103" s="8" t="s">
        <v>75</v>
      </c>
      <c r="B103" s="9">
        <v>32</v>
      </c>
      <c r="C103" s="8" t="s">
        <v>203</v>
      </c>
      <c r="D103" s="8" t="s">
        <v>5</v>
      </c>
      <c r="E103" s="8" t="s">
        <v>190</v>
      </c>
      <c r="F103" s="8" t="s">
        <v>172</v>
      </c>
      <c r="G103" s="4">
        <v>856195.33949495293</v>
      </c>
      <c r="H103" s="29">
        <f t="shared" si="25"/>
        <v>856195.33949495293</v>
      </c>
      <c r="I103" s="36">
        <v>1</v>
      </c>
      <c r="J103" s="28">
        <f t="shared" si="23"/>
        <v>-0.69344124187445622</v>
      </c>
      <c r="K103" s="29">
        <f t="shared" si="24"/>
        <v>-593721.15950650186</v>
      </c>
    </row>
    <row r="104" spans="1:11" x14ac:dyDescent="0.35">
      <c r="A104" s="8" t="s">
        <v>75</v>
      </c>
      <c r="B104" s="9">
        <v>32</v>
      </c>
      <c r="C104" s="8" t="s">
        <v>204</v>
      </c>
      <c r="D104" s="8" t="s">
        <v>5</v>
      </c>
      <c r="E104" s="8" t="s">
        <v>196</v>
      </c>
      <c r="F104" s="8" t="s">
        <v>197</v>
      </c>
      <c r="G104" s="4">
        <v>1113552.7915501427</v>
      </c>
      <c r="H104" s="29">
        <f t="shared" si="25"/>
        <v>1113552.8115005479</v>
      </c>
      <c r="I104" s="36">
        <v>1.000000017915994</v>
      </c>
      <c r="J104" s="28">
        <f t="shared" si="23"/>
        <v>-0.69344124187445622</v>
      </c>
      <c r="K104" s="29">
        <f t="shared" si="24"/>
        <v>-772183.44449973223</v>
      </c>
    </row>
    <row r="105" spans="1:11" x14ac:dyDescent="0.35">
      <c r="A105" s="8" t="s">
        <v>75</v>
      </c>
      <c r="B105" s="9">
        <v>32</v>
      </c>
      <c r="C105" s="8" t="s">
        <v>149</v>
      </c>
      <c r="D105" s="8" t="s">
        <v>6</v>
      </c>
      <c r="E105" s="8" t="s">
        <v>6</v>
      </c>
      <c r="F105" s="8" t="s">
        <v>150</v>
      </c>
      <c r="G105" s="4">
        <v>6829009.7267430937</v>
      </c>
      <c r="H105" s="29">
        <f t="shared" si="25"/>
        <v>6345985.7478422467</v>
      </c>
      <c r="I105" s="36">
        <v>0.92926881081904511</v>
      </c>
      <c r="J105" s="28">
        <f t="shared" si="23"/>
        <v>-0.69344124187445622</v>
      </c>
      <c r="K105" s="29">
        <f t="shared" si="24"/>
        <v>-4400568.2379013272</v>
      </c>
    </row>
    <row r="106" spans="1:11" x14ac:dyDescent="0.35">
      <c r="A106" s="8" t="s">
        <v>75</v>
      </c>
      <c r="B106" s="9">
        <v>32</v>
      </c>
      <c r="C106" s="8" t="s">
        <v>205</v>
      </c>
      <c r="D106" s="8" t="s">
        <v>6</v>
      </c>
      <c r="E106" s="8" t="s">
        <v>199</v>
      </c>
      <c r="F106" s="8" t="s">
        <v>188</v>
      </c>
      <c r="G106" s="4">
        <v>181121.8605549885</v>
      </c>
      <c r="H106" s="29">
        <f t="shared" si="25"/>
        <v>175553.19970392005</v>
      </c>
      <c r="I106" s="36">
        <v>0.96925461767008625</v>
      </c>
      <c r="J106" s="28">
        <f t="shared" si="23"/>
        <v>-0.69344124187445622</v>
      </c>
      <c r="K106" s="29">
        <f t="shared" si="24"/>
        <v>-121735.82881772074</v>
      </c>
    </row>
  </sheetData>
  <mergeCells count="1">
    <mergeCell ref="M27:N27"/>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609C4-5091-4FD3-9208-A6A098DDE235}">
  <sheetPr>
    <tabColor rgb="FF00B0F0"/>
  </sheetPr>
  <dimension ref="A1:AD231"/>
  <sheetViews>
    <sheetView zoomScale="60" zoomScaleNormal="60" workbookViewId="0">
      <selection activeCell="K10" sqref="K10:K21"/>
    </sheetView>
  </sheetViews>
  <sheetFormatPr baseColWidth="10" defaultRowHeight="14.5" x14ac:dyDescent="0.35"/>
  <cols>
    <col min="2" max="2" width="3" style="21" bestFit="1" customWidth="1"/>
    <col min="7" max="7" width="14.1796875" bestFit="1" customWidth="1"/>
    <col min="8" max="8" width="12.7265625" bestFit="1" customWidth="1"/>
    <col min="11" max="11" width="12.7265625" bestFit="1" customWidth="1"/>
    <col min="13" max="13" width="3" bestFit="1" customWidth="1"/>
    <col min="15" max="15" width="15.81640625" customWidth="1"/>
    <col min="16" max="16" width="13.54296875" customWidth="1"/>
    <col min="17" max="17" width="12.26953125" customWidth="1"/>
    <col min="18" max="18" width="16.453125" customWidth="1"/>
    <col min="19" max="19" width="17.54296875" customWidth="1"/>
    <col min="20" max="20" width="19.54296875" customWidth="1"/>
    <col min="21" max="21" width="12" customWidth="1"/>
    <col min="22" max="22" width="13.54296875" customWidth="1"/>
    <col min="23" max="23" width="12" bestFit="1" customWidth="1"/>
    <col min="24" max="24" width="15.81640625" customWidth="1"/>
    <col min="25" max="25" width="13.54296875" customWidth="1"/>
    <col min="26" max="26" width="12.26953125" customWidth="1"/>
    <col min="27" max="27" width="15.81640625" bestFit="1" customWidth="1"/>
    <col min="28" max="29" width="12.7265625" bestFit="1" customWidth="1"/>
    <col min="30" max="30" width="12.453125" customWidth="1"/>
  </cols>
  <sheetData>
    <row r="1" spans="1:30" x14ac:dyDescent="0.35">
      <c r="A1" s="1" t="s">
        <v>67</v>
      </c>
      <c r="B1" s="10" t="s">
        <v>12</v>
      </c>
      <c r="C1" s="1" t="s">
        <v>68</v>
      </c>
      <c r="D1" s="1" t="s">
        <v>1</v>
      </c>
      <c r="E1" s="1" t="s">
        <v>2</v>
      </c>
      <c r="F1" s="1" t="s">
        <v>3</v>
      </c>
      <c r="G1" s="1" t="s">
        <v>42</v>
      </c>
      <c r="H1" s="1" t="s">
        <v>0</v>
      </c>
      <c r="I1" s="1" t="s">
        <v>43</v>
      </c>
      <c r="J1" s="1" t="s">
        <v>15</v>
      </c>
      <c r="K1" s="1" t="s">
        <v>69</v>
      </c>
      <c r="X1" s="5" t="s">
        <v>0</v>
      </c>
      <c r="AA1" s="5" t="s">
        <v>41</v>
      </c>
    </row>
    <row r="2" spans="1:30" x14ac:dyDescent="0.35">
      <c r="A2" s="3" t="s">
        <v>70</v>
      </c>
      <c r="B2" s="2">
        <v>18</v>
      </c>
      <c r="C2" s="6" t="s">
        <v>227</v>
      </c>
      <c r="D2" s="3" t="s">
        <v>5</v>
      </c>
      <c r="E2" s="3" t="s">
        <v>228</v>
      </c>
      <c r="F2" s="3" t="s">
        <v>229</v>
      </c>
      <c r="G2" s="15">
        <v>11864501</v>
      </c>
      <c r="H2" s="13">
        <f>+G2*I2</f>
        <v>8404051.8612282164</v>
      </c>
      <c r="I2" s="16">
        <f>+VLOOKUP(B2,'[1]Ajuste en Remuneraciones'!$A:$E,5,FALSE)</f>
        <v>0.70833588881894116</v>
      </c>
      <c r="J2" s="16">
        <f>+VLOOKUP(B2,$M$3:$W$26,11,FALSE)</f>
        <v>-0.68343704293202623</v>
      </c>
      <c r="K2" s="13">
        <f>+H2*J2</f>
        <v>-5743640.3526852038</v>
      </c>
      <c r="M2" s="10" t="s">
        <v>12</v>
      </c>
      <c r="N2" s="10" t="s">
        <v>13</v>
      </c>
      <c r="O2" s="10" t="s">
        <v>70</v>
      </c>
      <c r="P2" s="10" t="s">
        <v>75</v>
      </c>
      <c r="Q2" s="10" t="s">
        <v>76</v>
      </c>
      <c r="R2" s="10" t="s">
        <v>46</v>
      </c>
      <c r="S2" s="10" t="s">
        <v>77</v>
      </c>
      <c r="T2" s="10" t="s">
        <v>78</v>
      </c>
      <c r="U2" s="10" t="s">
        <v>79</v>
      </c>
      <c r="V2" s="10" t="s">
        <v>80</v>
      </c>
      <c r="W2" s="10" t="s">
        <v>41</v>
      </c>
      <c r="X2" s="10" t="s">
        <v>70</v>
      </c>
      <c r="Y2" s="10" t="s">
        <v>75</v>
      </c>
      <c r="Z2" s="10" t="s">
        <v>76</v>
      </c>
      <c r="AA2" s="10" t="s">
        <v>70</v>
      </c>
      <c r="AB2" s="10" t="s">
        <v>75</v>
      </c>
      <c r="AC2" s="10" t="s">
        <v>76</v>
      </c>
      <c r="AD2" s="10" t="s">
        <v>230</v>
      </c>
    </row>
    <row r="3" spans="1:30" x14ac:dyDescent="0.35">
      <c r="A3" s="3" t="s">
        <v>70</v>
      </c>
      <c r="B3" s="2">
        <v>22</v>
      </c>
      <c r="C3" s="6" t="s">
        <v>231</v>
      </c>
      <c r="D3" s="3" t="s">
        <v>72</v>
      </c>
      <c r="E3" s="3" t="s">
        <v>232</v>
      </c>
      <c r="F3" s="3" t="s">
        <v>233</v>
      </c>
      <c r="G3" s="15">
        <v>92742664</v>
      </c>
      <c r="H3" s="13">
        <f t="shared" ref="H3:H8" si="0">+G3*I3</f>
        <v>79171642.458000049</v>
      </c>
      <c r="I3" s="16">
        <f>+VLOOKUP(B3,'[1]Ajuste en Remuneraciones'!$A:$E,5,FALSE)</f>
        <v>0.85367013457797647</v>
      </c>
      <c r="J3" s="16">
        <f t="shared" ref="J3:J21" si="1">+VLOOKUP(B3,$M$3:$W$26,11,FALSE)</f>
        <v>0</v>
      </c>
      <c r="K3" s="13">
        <f t="shared" ref="K3:K21" si="2">+H3*J3</f>
        <v>0</v>
      </c>
      <c r="M3" s="2">
        <v>6</v>
      </c>
      <c r="N3" s="6" t="s">
        <v>16</v>
      </c>
      <c r="O3" s="12">
        <f t="shared" ref="O3:Q26" si="3">+SUMIFS($G:$G,$B:$B,$M3,$A:$A,O$2)</f>
        <v>0</v>
      </c>
      <c r="P3" s="12">
        <f t="shared" si="3"/>
        <v>0</v>
      </c>
      <c r="Q3" s="12">
        <f t="shared" si="3"/>
        <v>0</v>
      </c>
      <c r="R3" s="17">
        <f>+SUM(O3:Q3)</f>
        <v>0</v>
      </c>
      <c r="S3" s="2">
        <v>804</v>
      </c>
      <c r="T3" s="17" t="str">
        <f>IF(R3=0,"",+R3/S3)</f>
        <v/>
      </c>
      <c r="U3" s="12" t="str">
        <f>IF(R3=0,"",+$T$29*S3)</f>
        <v/>
      </c>
      <c r="V3" s="17">
        <f>+IF(R3=0,0,IF(R3&gt;U3,R3-U3,0))</f>
        <v>0</v>
      </c>
      <c r="W3" s="7">
        <f>+-IF(R3=0,0,V3/R3)</f>
        <v>0</v>
      </c>
      <c r="X3" s="12">
        <f t="shared" ref="X3:Z26" si="4">+SUMIFS($H:$H,$B:$B,$M3,$A:$A,O$2)</f>
        <v>0</v>
      </c>
      <c r="Y3" s="12">
        <f t="shared" si="4"/>
        <v>0</v>
      </c>
      <c r="Z3" s="12">
        <f t="shared" si="4"/>
        <v>0</v>
      </c>
      <c r="AA3" s="12">
        <f>+X3*$W3</f>
        <v>0</v>
      </c>
      <c r="AB3" s="12">
        <f t="shared" ref="AB3:AC18" si="5">+Y3*$W3</f>
        <v>0</v>
      </c>
      <c r="AC3" s="12">
        <f t="shared" si="5"/>
        <v>0</v>
      </c>
      <c r="AD3" s="17">
        <f>+SUM(AA3:AC3)</f>
        <v>0</v>
      </c>
    </row>
    <row r="4" spans="1:30" x14ac:dyDescent="0.35">
      <c r="A4" s="3" t="s">
        <v>70</v>
      </c>
      <c r="B4" s="2">
        <v>23</v>
      </c>
      <c r="C4" s="6" t="s">
        <v>234</v>
      </c>
      <c r="D4" s="3" t="s">
        <v>72</v>
      </c>
      <c r="E4" s="3" t="s">
        <v>232</v>
      </c>
      <c r="F4" s="3" t="s">
        <v>233</v>
      </c>
      <c r="G4" s="15">
        <v>156398342</v>
      </c>
      <c r="H4" s="13">
        <f t="shared" si="0"/>
        <v>126660300.40749659</v>
      </c>
      <c r="I4" s="16">
        <f>+VLOOKUP(B4,'[1]Ajuste en Remuneraciones'!$A:$E,5,FALSE)</f>
        <v>0.80985705339188685</v>
      </c>
      <c r="J4" s="16">
        <f t="shared" si="1"/>
        <v>-5.6920833558779693E-2</v>
      </c>
      <c r="K4" s="13">
        <f t="shared" si="2"/>
        <v>-7209609.8780001486</v>
      </c>
      <c r="M4" s="2">
        <v>8</v>
      </c>
      <c r="N4" s="6" t="s">
        <v>17</v>
      </c>
      <c r="O4" s="12">
        <f t="shared" si="3"/>
        <v>0</v>
      </c>
      <c r="P4" s="12">
        <f t="shared" si="3"/>
        <v>0</v>
      </c>
      <c r="Q4" s="12">
        <f t="shared" si="3"/>
        <v>0</v>
      </c>
      <c r="R4" s="17">
        <f t="shared" ref="R4:R26" si="6">+SUM(O4:Q4)</f>
        <v>0</v>
      </c>
      <c r="S4" s="2">
        <v>20</v>
      </c>
      <c r="T4" s="17" t="str">
        <f t="shared" ref="T4:T27" si="7">IF(R4=0,"",+R4/S4)</f>
        <v/>
      </c>
      <c r="U4" s="12" t="str">
        <f t="shared" ref="U4:U26" si="8">IF(R4=0,"",+$T$29*S4)</f>
        <v/>
      </c>
      <c r="V4" s="17">
        <f t="shared" ref="V4:V26" si="9">+IF(R4=0,0,IF(R4&gt;U4,R4-U4,0))</f>
        <v>0</v>
      </c>
      <c r="W4" s="7">
        <f t="shared" ref="W4:W26" si="10">+-IF(R4=0,0,V4/R4)</f>
        <v>0</v>
      </c>
      <c r="X4" s="12">
        <f t="shared" si="4"/>
        <v>0</v>
      </c>
      <c r="Y4" s="12">
        <f t="shared" si="4"/>
        <v>0</v>
      </c>
      <c r="Z4" s="12">
        <f t="shared" si="4"/>
        <v>0</v>
      </c>
      <c r="AA4" s="12">
        <f t="shared" ref="AA4:AC26" si="11">+X4*$W4</f>
        <v>0</v>
      </c>
      <c r="AB4" s="12">
        <f t="shared" si="5"/>
        <v>0</v>
      </c>
      <c r="AC4" s="12">
        <f t="shared" si="5"/>
        <v>0</v>
      </c>
      <c r="AD4" s="17">
        <f t="shared" ref="AD4:AD26" si="12">+SUM(AA4:AC4)</f>
        <v>0</v>
      </c>
    </row>
    <row r="5" spans="1:30" x14ac:dyDescent="0.35">
      <c r="A5" s="3" t="s">
        <v>70</v>
      </c>
      <c r="B5" s="2">
        <v>24</v>
      </c>
      <c r="C5" s="6" t="s">
        <v>235</v>
      </c>
      <c r="D5" s="3" t="s">
        <v>72</v>
      </c>
      <c r="E5" s="3" t="s">
        <v>232</v>
      </c>
      <c r="F5" s="3" t="s">
        <v>233</v>
      </c>
      <c r="G5" s="15">
        <v>15295250</v>
      </c>
      <c r="H5" s="13">
        <f t="shared" si="0"/>
        <v>8126935.4978318531</v>
      </c>
      <c r="I5" s="16">
        <f>+VLOOKUP(B5,'[1]Ajuste en Remuneraciones'!$A:$E,5,FALSE)</f>
        <v>0.53133721239154985</v>
      </c>
      <c r="J5" s="16">
        <f t="shared" si="1"/>
        <v>0</v>
      </c>
      <c r="K5" s="13">
        <f t="shared" si="2"/>
        <v>0</v>
      </c>
      <c r="M5" s="2">
        <v>9</v>
      </c>
      <c r="N5" s="6" t="s">
        <v>18</v>
      </c>
      <c r="O5" s="12">
        <f t="shared" si="3"/>
        <v>0</v>
      </c>
      <c r="P5" s="12">
        <f t="shared" si="3"/>
        <v>0</v>
      </c>
      <c r="Q5" s="12">
        <f t="shared" si="3"/>
        <v>0</v>
      </c>
      <c r="R5" s="17">
        <f t="shared" si="6"/>
        <v>0</v>
      </c>
      <c r="S5" s="2">
        <v>53</v>
      </c>
      <c r="T5" s="17" t="str">
        <f t="shared" si="7"/>
        <v/>
      </c>
      <c r="U5" s="12" t="str">
        <f t="shared" si="8"/>
        <v/>
      </c>
      <c r="V5" s="17">
        <f t="shared" si="9"/>
        <v>0</v>
      </c>
      <c r="W5" s="7">
        <f t="shared" si="10"/>
        <v>0</v>
      </c>
      <c r="X5" s="12">
        <f t="shared" si="4"/>
        <v>0</v>
      </c>
      <c r="Y5" s="12">
        <f t="shared" si="4"/>
        <v>0</v>
      </c>
      <c r="Z5" s="12">
        <f t="shared" si="4"/>
        <v>0</v>
      </c>
      <c r="AA5" s="12">
        <f t="shared" si="11"/>
        <v>0</v>
      </c>
      <c r="AB5" s="12">
        <f t="shared" si="5"/>
        <v>0</v>
      </c>
      <c r="AC5" s="12">
        <f t="shared" si="5"/>
        <v>0</v>
      </c>
      <c r="AD5" s="17">
        <f t="shared" si="12"/>
        <v>0</v>
      </c>
    </row>
    <row r="6" spans="1:30" x14ac:dyDescent="0.35">
      <c r="A6" s="3" t="s">
        <v>70</v>
      </c>
      <c r="B6" s="2">
        <v>25</v>
      </c>
      <c r="C6" s="6" t="s">
        <v>236</v>
      </c>
      <c r="D6" s="3" t="s">
        <v>5</v>
      </c>
      <c r="E6" s="3" t="s">
        <v>65</v>
      </c>
      <c r="F6" s="3" t="s">
        <v>237</v>
      </c>
      <c r="G6" s="15">
        <v>3102576</v>
      </c>
      <c r="H6" s="13">
        <f t="shared" si="0"/>
        <v>1429199.5476160485</v>
      </c>
      <c r="I6" s="16">
        <f>+VLOOKUP(B6,'[1]Ajuste en Remuneraciones'!$A:$E,5,FALSE)</f>
        <v>0.46064932740279319</v>
      </c>
      <c r="J6" s="16">
        <f t="shared" si="1"/>
        <v>0</v>
      </c>
      <c r="K6" s="13">
        <f t="shared" si="2"/>
        <v>0</v>
      </c>
      <c r="M6" s="2">
        <v>10</v>
      </c>
      <c r="N6" s="6" t="s">
        <v>19</v>
      </c>
      <c r="O6" s="12">
        <f t="shared" si="3"/>
        <v>0</v>
      </c>
      <c r="P6" s="12">
        <f t="shared" si="3"/>
        <v>0</v>
      </c>
      <c r="Q6" s="12">
        <f t="shared" si="3"/>
        <v>133211430.28000002</v>
      </c>
      <c r="R6" s="17">
        <f t="shared" si="6"/>
        <v>133211430.28000002</v>
      </c>
      <c r="S6" s="2">
        <v>804</v>
      </c>
      <c r="T6" s="17">
        <f t="shared" si="7"/>
        <v>165685.85855721394</v>
      </c>
      <c r="U6" s="12">
        <f t="shared" si="8"/>
        <v>205905289.78998861</v>
      </c>
      <c r="V6" s="17">
        <f t="shared" si="9"/>
        <v>0</v>
      </c>
      <c r="W6" s="7">
        <f t="shared" si="10"/>
        <v>0</v>
      </c>
      <c r="X6" s="12">
        <f t="shared" si="4"/>
        <v>0</v>
      </c>
      <c r="Y6" s="12">
        <f t="shared" si="4"/>
        <v>0</v>
      </c>
      <c r="Z6" s="12">
        <f t="shared" si="4"/>
        <v>115828634.82325332</v>
      </c>
      <c r="AA6" s="12">
        <f t="shared" si="11"/>
        <v>0</v>
      </c>
      <c r="AB6" s="12">
        <f t="shared" si="5"/>
        <v>0</v>
      </c>
      <c r="AC6" s="12">
        <f t="shared" si="5"/>
        <v>0</v>
      </c>
      <c r="AD6" s="17">
        <f t="shared" si="12"/>
        <v>0</v>
      </c>
    </row>
    <row r="7" spans="1:30" x14ac:dyDescent="0.35">
      <c r="A7" s="3" t="s">
        <v>70</v>
      </c>
      <c r="B7" s="2">
        <v>25</v>
      </c>
      <c r="C7" s="6" t="s">
        <v>238</v>
      </c>
      <c r="D7" s="3" t="s">
        <v>6</v>
      </c>
      <c r="E7" s="3" t="s">
        <v>239</v>
      </c>
      <c r="F7" s="3" t="s">
        <v>240</v>
      </c>
      <c r="G7" s="15">
        <v>25078386</v>
      </c>
      <c r="H7" s="13">
        <f t="shared" si="0"/>
        <v>11552341.643247625</v>
      </c>
      <c r="I7" s="16">
        <f>+VLOOKUP(B7,'[1]Ajuste en Remuneraciones'!$A:$E,5,FALSE)</f>
        <v>0.46064932740279319</v>
      </c>
      <c r="J7" s="16">
        <f t="shared" si="1"/>
        <v>0</v>
      </c>
      <c r="K7" s="13">
        <f t="shared" si="2"/>
        <v>0</v>
      </c>
      <c r="M7" s="2">
        <v>12</v>
      </c>
      <c r="N7" s="6" t="s">
        <v>20</v>
      </c>
      <c r="O7" s="12">
        <f t="shared" si="3"/>
        <v>0</v>
      </c>
      <c r="P7" s="12">
        <f t="shared" si="3"/>
        <v>0</v>
      </c>
      <c r="Q7" s="12">
        <f t="shared" si="3"/>
        <v>0</v>
      </c>
      <c r="R7" s="17">
        <f t="shared" si="6"/>
        <v>0</v>
      </c>
      <c r="S7" s="2">
        <v>10</v>
      </c>
      <c r="T7" s="17" t="str">
        <f t="shared" si="7"/>
        <v/>
      </c>
      <c r="U7" s="12" t="str">
        <f t="shared" si="8"/>
        <v/>
      </c>
      <c r="V7" s="17">
        <f t="shared" si="9"/>
        <v>0</v>
      </c>
      <c r="W7" s="7">
        <f t="shared" si="10"/>
        <v>0</v>
      </c>
      <c r="X7" s="12">
        <f t="shared" si="4"/>
        <v>0</v>
      </c>
      <c r="Y7" s="12">
        <f t="shared" si="4"/>
        <v>0</v>
      </c>
      <c r="Z7" s="12">
        <f t="shared" si="4"/>
        <v>0</v>
      </c>
      <c r="AA7" s="12">
        <f t="shared" si="11"/>
        <v>0</v>
      </c>
      <c r="AB7" s="12">
        <f t="shared" si="5"/>
        <v>0</v>
      </c>
      <c r="AC7" s="12">
        <f t="shared" si="5"/>
        <v>0</v>
      </c>
      <c r="AD7" s="17">
        <f t="shared" si="12"/>
        <v>0</v>
      </c>
    </row>
    <row r="8" spans="1:30" x14ac:dyDescent="0.35">
      <c r="A8" s="3" t="s">
        <v>70</v>
      </c>
      <c r="B8" s="2">
        <v>39</v>
      </c>
      <c r="C8" s="6" t="s">
        <v>241</v>
      </c>
      <c r="D8" s="3" t="s">
        <v>72</v>
      </c>
      <c r="E8" s="3" t="s">
        <v>232</v>
      </c>
      <c r="F8" s="3" t="s">
        <v>233</v>
      </c>
      <c r="G8" s="15">
        <v>3953564</v>
      </c>
      <c r="H8" s="13">
        <f t="shared" si="0"/>
        <v>2943654.9901641952</v>
      </c>
      <c r="I8" s="16">
        <f>+VLOOKUP(B8,'[1]Ajuste en Remuneraciones'!$A:$E,5,FALSE)</f>
        <v>0.74455731339221909</v>
      </c>
      <c r="J8" s="16">
        <f t="shared" si="1"/>
        <v>0</v>
      </c>
      <c r="K8" s="13">
        <f t="shared" si="2"/>
        <v>0</v>
      </c>
      <c r="M8" s="2">
        <v>13</v>
      </c>
      <c r="N8" s="6" t="s">
        <v>21</v>
      </c>
      <c r="O8" s="12">
        <f t="shared" si="3"/>
        <v>0</v>
      </c>
      <c r="P8" s="12">
        <f t="shared" si="3"/>
        <v>0</v>
      </c>
      <c r="Q8" s="12">
        <f t="shared" si="3"/>
        <v>0</v>
      </c>
      <c r="R8" s="17">
        <f t="shared" si="6"/>
        <v>0</v>
      </c>
      <c r="S8" s="2">
        <v>25</v>
      </c>
      <c r="T8" s="17" t="str">
        <f t="shared" si="7"/>
        <v/>
      </c>
      <c r="U8" s="12" t="str">
        <f t="shared" si="8"/>
        <v/>
      </c>
      <c r="V8" s="17">
        <f t="shared" si="9"/>
        <v>0</v>
      </c>
      <c r="W8" s="7">
        <f t="shared" si="10"/>
        <v>0</v>
      </c>
      <c r="X8" s="12">
        <f t="shared" si="4"/>
        <v>0</v>
      </c>
      <c r="Y8" s="12">
        <f t="shared" si="4"/>
        <v>0</v>
      </c>
      <c r="Z8" s="12">
        <f t="shared" si="4"/>
        <v>0</v>
      </c>
      <c r="AA8" s="12">
        <f t="shared" si="11"/>
        <v>0</v>
      </c>
      <c r="AB8" s="12">
        <f t="shared" si="5"/>
        <v>0</v>
      </c>
      <c r="AC8" s="12">
        <f t="shared" si="5"/>
        <v>0</v>
      </c>
      <c r="AD8" s="17">
        <f t="shared" si="12"/>
        <v>0</v>
      </c>
    </row>
    <row r="9" spans="1:30" x14ac:dyDescent="0.35">
      <c r="A9" s="8" t="s">
        <v>75</v>
      </c>
      <c r="B9" s="9">
        <v>18</v>
      </c>
      <c r="C9" s="8" t="s">
        <v>64</v>
      </c>
      <c r="D9" s="8" t="s">
        <v>5</v>
      </c>
      <c r="E9" s="8" t="s">
        <v>65</v>
      </c>
      <c r="F9" s="8" t="s">
        <v>66</v>
      </c>
      <c r="G9" s="4">
        <v>860150926</v>
      </c>
      <c r="H9" s="4">
        <v>658038517</v>
      </c>
      <c r="I9" s="36">
        <v>0.76502680763259445</v>
      </c>
      <c r="J9" s="28">
        <f t="shared" si="1"/>
        <v>-0.68343704293202623</v>
      </c>
      <c r="K9" s="29">
        <f t="shared" si="2"/>
        <v>-449727898.19385588</v>
      </c>
      <c r="M9" s="2">
        <v>14</v>
      </c>
      <c r="N9" s="6" t="s">
        <v>22</v>
      </c>
      <c r="O9" s="12">
        <f t="shared" si="3"/>
        <v>0</v>
      </c>
      <c r="P9" s="12">
        <f t="shared" si="3"/>
        <v>0</v>
      </c>
      <c r="Q9" s="12">
        <f t="shared" si="3"/>
        <v>18432435.999999996</v>
      </c>
      <c r="R9" s="17">
        <f t="shared" si="6"/>
        <v>18432435.999999996</v>
      </c>
      <c r="S9" s="2">
        <v>161</v>
      </c>
      <c r="T9" s="17">
        <f t="shared" si="7"/>
        <v>114487.18012422358</v>
      </c>
      <c r="U9" s="12">
        <f t="shared" si="8"/>
        <v>41232278.179338515</v>
      </c>
      <c r="V9" s="17">
        <f t="shared" si="9"/>
        <v>0</v>
      </c>
      <c r="W9" s="7">
        <f t="shared" si="10"/>
        <v>0</v>
      </c>
      <c r="X9" s="12">
        <f t="shared" si="4"/>
        <v>0</v>
      </c>
      <c r="Y9" s="12">
        <f t="shared" si="4"/>
        <v>0</v>
      </c>
      <c r="Z9" s="12">
        <f t="shared" si="4"/>
        <v>17920014.279199999</v>
      </c>
      <c r="AA9" s="12">
        <f t="shared" si="11"/>
        <v>0</v>
      </c>
      <c r="AB9" s="12">
        <f t="shared" si="5"/>
        <v>0</v>
      </c>
      <c r="AC9" s="12">
        <f t="shared" si="5"/>
        <v>0</v>
      </c>
      <c r="AD9" s="17">
        <f t="shared" si="12"/>
        <v>0</v>
      </c>
    </row>
    <row r="10" spans="1:30" x14ac:dyDescent="0.35">
      <c r="A10" s="30" t="s">
        <v>76</v>
      </c>
      <c r="B10" s="31">
        <v>10</v>
      </c>
      <c r="C10" s="39" t="s">
        <v>242</v>
      </c>
      <c r="D10" s="30" t="s">
        <v>7</v>
      </c>
      <c r="E10" s="30" t="s">
        <v>243</v>
      </c>
      <c r="F10" s="30" t="s">
        <v>244</v>
      </c>
      <c r="G10" s="40">
        <v>133211430.28000002</v>
      </c>
      <c r="H10" s="32">
        <v>115828634.82325332</v>
      </c>
      <c r="I10" s="34">
        <v>0.86950973035715162</v>
      </c>
      <c r="J10" s="34">
        <f t="shared" si="1"/>
        <v>0</v>
      </c>
      <c r="K10" s="32">
        <f t="shared" si="2"/>
        <v>0</v>
      </c>
      <c r="M10" s="2">
        <v>18</v>
      </c>
      <c r="N10" s="6" t="s">
        <v>23</v>
      </c>
      <c r="O10" s="12">
        <f t="shared" si="3"/>
        <v>11864501</v>
      </c>
      <c r="P10" s="12">
        <f t="shared" si="3"/>
        <v>860150926</v>
      </c>
      <c r="Q10" s="12">
        <f t="shared" si="3"/>
        <v>92275</v>
      </c>
      <c r="R10" s="17">
        <f t="shared" si="6"/>
        <v>872107702</v>
      </c>
      <c r="S10" s="2">
        <v>1078</v>
      </c>
      <c r="T10" s="23">
        <f t="shared" si="7"/>
        <v>809005.28942486085</v>
      </c>
      <c r="U10" s="12">
        <f t="shared" si="8"/>
        <v>276076993.02687526</v>
      </c>
      <c r="V10" s="17">
        <f t="shared" si="9"/>
        <v>596030708.97312474</v>
      </c>
      <c r="W10" s="7">
        <f t="shared" si="10"/>
        <v>-0.68343704293202623</v>
      </c>
      <c r="X10" s="12">
        <f t="shared" si="4"/>
        <v>8404051.8612282164</v>
      </c>
      <c r="Y10" s="12">
        <f t="shared" si="4"/>
        <v>658038517</v>
      </c>
      <c r="Z10" s="12">
        <f t="shared" si="4"/>
        <v>0</v>
      </c>
      <c r="AA10" s="12">
        <f t="shared" si="11"/>
        <v>-5743640.3526852038</v>
      </c>
      <c r="AB10" s="12">
        <f t="shared" si="5"/>
        <v>-449727898.19385588</v>
      </c>
      <c r="AC10" s="12">
        <f t="shared" si="5"/>
        <v>0</v>
      </c>
      <c r="AD10" s="17">
        <f t="shared" si="12"/>
        <v>-455471538.54654109</v>
      </c>
    </row>
    <row r="11" spans="1:30" x14ac:dyDescent="0.35">
      <c r="A11" s="30" t="s">
        <v>76</v>
      </c>
      <c r="B11" s="41">
        <v>14</v>
      </c>
      <c r="C11" s="30" t="s">
        <v>245</v>
      </c>
      <c r="D11" s="30" t="s">
        <v>105</v>
      </c>
      <c r="E11" s="30" t="s">
        <v>246</v>
      </c>
      <c r="F11" s="30" t="s">
        <v>247</v>
      </c>
      <c r="G11" s="35">
        <v>18432435.999999996</v>
      </c>
      <c r="H11" s="32">
        <v>17920014.279199999</v>
      </c>
      <c r="I11" s="34">
        <v>0.97220000000000018</v>
      </c>
      <c r="J11" s="34">
        <f t="shared" si="1"/>
        <v>0</v>
      </c>
      <c r="K11" s="32">
        <f t="shared" si="2"/>
        <v>0</v>
      </c>
      <c r="M11" s="2">
        <v>21</v>
      </c>
      <c r="N11" s="6" t="s">
        <v>24</v>
      </c>
      <c r="O11" s="12">
        <f t="shared" si="3"/>
        <v>0</v>
      </c>
      <c r="P11" s="12">
        <f t="shared" si="3"/>
        <v>0</v>
      </c>
      <c r="Q11" s="12">
        <f t="shared" si="3"/>
        <v>0</v>
      </c>
      <c r="R11" s="17">
        <f t="shared" si="6"/>
        <v>0</v>
      </c>
      <c r="S11" s="2">
        <v>112</v>
      </c>
      <c r="T11" s="23" t="str">
        <f t="shared" si="7"/>
        <v/>
      </c>
      <c r="U11" s="12" t="str">
        <f t="shared" si="8"/>
        <v/>
      </c>
      <c r="V11" s="17">
        <f t="shared" si="9"/>
        <v>0</v>
      </c>
      <c r="W11" s="7">
        <f t="shared" si="10"/>
        <v>0</v>
      </c>
      <c r="X11" s="12">
        <f t="shared" si="4"/>
        <v>0</v>
      </c>
      <c r="Y11" s="12">
        <f t="shared" si="4"/>
        <v>0</v>
      </c>
      <c r="Z11" s="12">
        <f t="shared" si="4"/>
        <v>0</v>
      </c>
      <c r="AA11" s="12">
        <f t="shared" si="11"/>
        <v>0</v>
      </c>
      <c r="AB11" s="12">
        <f t="shared" si="5"/>
        <v>0</v>
      </c>
      <c r="AC11" s="12">
        <f t="shared" si="5"/>
        <v>0</v>
      </c>
      <c r="AD11" s="17">
        <f t="shared" si="12"/>
        <v>0</v>
      </c>
    </row>
    <row r="12" spans="1:30" x14ac:dyDescent="0.35">
      <c r="A12" s="30" t="s">
        <v>76</v>
      </c>
      <c r="B12" s="41">
        <v>18</v>
      </c>
      <c r="C12" s="30" t="s">
        <v>64</v>
      </c>
      <c r="D12" s="30" t="s">
        <v>5</v>
      </c>
      <c r="E12" s="30" t="s">
        <v>65</v>
      </c>
      <c r="F12" s="30" t="s">
        <v>66</v>
      </c>
      <c r="G12" s="35">
        <v>92275</v>
      </c>
      <c r="H12" s="32">
        <v>0</v>
      </c>
      <c r="I12" s="34">
        <v>0</v>
      </c>
      <c r="J12" s="34">
        <f t="shared" si="1"/>
        <v>-0.68343704293202623</v>
      </c>
      <c r="K12" s="32">
        <f t="shared" si="2"/>
        <v>0</v>
      </c>
      <c r="M12" s="2">
        <v>22</v>
      </c>
      <c r="N12" s="6" t="s">
        <v>25</v>
      </c>
      <c r="O12" s="12">
        <f t="shared" si="3"/>
        <v>92742664</v>
      </c>
      <c r="P12" s="12">
        <f t="shared" si="3"/>
        <v>0</v>
      </c>
      <c r="Q12" s="12">
        <f t="shared" si="3"/>
        <v>14621592</v>
      </c>
      <c r="R12" s="17">
        <f t="shared" si="6"/>
        <v>107364256</v>
      </c>
      <c r="S12" s="2">
        <v>461</v>
      </c>
      <c r="T12" s="23">
        <f t="shared" si="7"/>
        <v>232894.26464208242</v>
      </c>
      <c r="U12" s="12">
        <f t="shared" si="8"/>
        <v>118062610.19052829</v>
      </c>
      <c r="V12" s="17">
        <f t="shared" si="9"/>
        <v>0</v>
      </c>
      <c r="W12" s="7">
        <f t="shared" si="10"/>
        <v>0</v>
      </c>
      <c r="X12" s="12">
        <f t="shared" si="4"/>
        <v>79171642.458000049</v>
      </c>
      <c r="Y12" s="12">
        <f t="shared" si="4"/>
        <v>0</v>
      </c>
      <c r="Z12" s="12">
        <f t="shared" si="4"/>
        <v>12262628.819930945</v>
      </c>
      <c r="AA12" s="12">
        <f t="shared" si="11"/>
        <v>0</v>
      </c>
      <c r="AB12" s="12">
        <f t="shared" si="5"/>
        <v>0</v>
      </c>
      <c r="AC12" s="12">
        <f t="shared" si="5"/>
        <v>0</v>
      </c>
      <c r="AD12" s="17">
        <f t="shared" si="12"/>
        <v>0</v>
      </c>
    </row>
    <row r="13" spans="1:30" x14ac:dyDescent="0.35">
      <c r="A13" s="30" t="s">
        <v>76</v>
      </c>
      <c r="B13" s="31">
        <v>22</v>
      </c>
      <c r="C13" s="30" t="s">
        <v>248</v>
      </c>
      <c r="D13" s="30" t="s">
        <v>72</v>
      </c>
      <c r="E13" s="30" t="s">
        <v>249</v>
      </c>
      <c r="F13" s="30" t="s">
        <v>250</v>
      </c>
      <c r="G13" s="35">
        <v>4893094</v>
      </c>
      <c r="H13" s="35">
        <v>4149561.4931555246</v>
      </c>
      <c r="I13" s="38">
        <v>0.84804450786261709</v>
      </c>
      <c r="J13" s="34">
        <f t="shared" si="1"/>
        <v>0</v>
      </c>
      <c r="K13" s="32">
        <f t="shared" si="2"/>
        <v>0</v>
      </c>
      <c r="M13" s="2">
        <v>23</v>
      </c>
      <c r="N13" s="6" t="s">
        <v>26</v>
      </c>
      <c r="O13" s="12">
        <f t="shared" si="3"/>
        <v>156398342</v>
      </c>
      <c r="P13" s="12">
        <f t="shared" si="3"/>
        <v>0</v>
      </c>
      <c r="Q13" s="12">
        <f t="shared" si="3"/>
        <v>36408150</v>
      </c>
      <c r="R13" s="17">
        <f t="shared" si="6"/>
        <v>192806492</v>
      </c>
      <c r="S13" s="2">
        <v>710</v>
      </c>
      <c r="T13" s="23">
        <f t="shared" si="7"/>
        <v>271558.43943661969</v>
      </c>
      <c r="U13" s="12">
        <f t="shared" si="8"/>
        <v>181831785.75981581</v>
      </c>
      <c r="V13" s="17">
        <f t="shared" si="9"/>
        <v>10974706.240184188</v>
      </c>
      <c r="W13" s="7">
        <f t="shared" si="10"/>
        <v>-5.6920833558779693E-2</v>
      </c>
      <c r="X13" s="12">
        <f t="shared" si="4"/>
        <v>126660300.40749659</v>
      </c>
      <c r="Y13" s="12">
        <f t="shared" si="4"/>
        <v>0</v>
      </c>
      <c r="Z13" s="12">
        <f t="shared" si="4"/>
        <v>28563012.281126887</v>
      </c>
      <c r="AA13" s="12">
        <f t="shared" si="11"/>
        <v>-7209609.8780001486</v>
      </c>
      <c r="AB13" s="12">
        <f t="shared" si="5"/>
        <v>0</v>
      </c>
      <c r="AC13" s="12">
        <f t="shared" si="5"/>
        <v>-1625830.4679914038</v>
      </c>
      <c r="AD13" s="17">
        <f t="shared" si="12"/>
        <v>-8835440.3459915519</v>
      </c>
    </row>
    <row r="14" spans="1:30" x14ac:dyDescent="0.35">
      <c r="A14" s="30" t="s">
        <v>76</v>
      </c>
      <c r="B14" s="31">
        <v>22</v>
      </c>
      <c r="C14" s="30" t="s">
        <v>251</v>
      </c>
      <c r="D14" s="30" t="s">
        <v>72</v>
      </c>
      <c r="E14" s="30" t="s">
        <v>252</v>
      </c>
      <c r="F14" s="30" t="s">
        <v>253</v>
      </c>
      <c r="G14" s="35">
        <v>8705005</v>
      </c>
      <c r="H14" s="35">
        <v>7382237.3267754195</v>
      </c>
      <c r="I14" s="38">
        <v>0.8480451564100675</v>
      </c>
      <c r="J14" s="34">
        <f t="shared" si="1"/>
        <v>0</v>
      </c>
      <c r="K14" s="32">
        <f t="shared" si="2"/>
        <v>0</v>
      </c>
      <c r="M14" s="2">
        <v>24</v>
      </c>
      <c r="N14" s="6" t="s">
        <v>27</v>
      </c>
      <c r="O14" s="12">
        <f t="shared" si="3"/>
        <v>15295250</v>
      </c>
      <c r="P14" s="12">
        <f t="shared" si="3"/>
        <v>0</v>
      </c>
      <c r="Q14" s="12">
        <f t="shared" si="3"/>
        <v>-1410373</v>
      </c>
      <c r="R14" s="17">
        <f t="shared" si="6"/>
        <v>13884877</v>
      </c>
      <c r="S14" s="2">
        <v>106</v>
      </c>
      <c r="T14" s="23">
        <f t="shared" si="7"/>
        <v>130989.40566037736</v>
      </c>
      <c r="U14" s="12">
        <f t="shared" si="8"/>
        <v>27146717.31062039</v>
      </c>
      <c r="V14" s="17">
        <f t="shared" si="9"/>
        <v>0</v>
      </c>
      <c r="W14" s="7">
        <f t="shared" si="10"/>
        <v>0</v>
      </c>
      <c r="X14" s="12">
        <f t="shared" si="4"/>
        <v>8126935.4978318531</v>
      </c>
      <c r="Y14" s="12">
        <f t="shared" si="4"/>
        <v>0</v>
      </c>
      <c r="Z14" s="12">
        <f t="shared" si="4"/>
        <v>-1140075.2633078233</v>
      </c>
      <c r="AA14" s="12">
        <f t="shared" si="11"/>
        <v>0</v>
      </c>
      <c r="AB14" s="12">
        <f t="shared" si="5"/>
        <v>0</v>
      </c>
      <c r="AC14" s="12">
        <f t="shared" si="5"/>
        <v>0</v>
      </c>
      <c r="AD14" s="17">
        <f t="shared" si="12"/>
        <v>0</v>
      </c>
    </row>
    <row r="15" spans="1:30" x14ac:dyDescent="0.35">
      <c r="A15" s="30" t="s">
        <v>76</v>
      </c>
      <c r="B15" s="31">
        <v>22</v>
      </c>
      <c r="C15" s="30" t="s">
        <v>254</v>
      </c>
      <c r="D15" s="30" t="s">
        <v>10</v>
      </c>
      <c r="E15" s="30" t="s">
        <v>252</v>
      </c>
      <c r="F15" s="30" t="s">
        <v>255</v>
      </c>
      <c r="G15" s="35">
        <v>1023493</v>
      </c>
      <c r="H15" s="35">
        <v>730830</v>
      </c>
      <c r="I15" s="38">
        <v>0.71405471263604148</v>
      </c>
      <c r="J15" s="34">
        <f t="shared" si="1"/>
        <v>0</v>
      </c>
      <c r="K15" s="32">
        <f t="shared" si="2"/>
        <v>0</v>
      </c>
      <c r="M15" s="2">
        <v>25</v>
      </c>
      <c r="N15" s="6" t="s">
        <v>28</v>
      </c>
      <c r="O15" s="12">
        <f t="shared" si="3"/>
        <v>28180962</v>
      </c>
      <c r="P15" s="12">
        <f t="shared" si="3"/>
        <v>0</v>
      </c>
      <c r="Q15" s="12">
        <f t="shared" si="3"/>
        <v>0</v>
      </c>
      <c r="R15" s="17">
        <f t="shared" si="6"/>
        <v>28180962</v>
      </c>
      <c r="S15" s="2">
        <v>122</v>
      </c>
      <c r="T15" s="23">
        <f t="shared" si="7"/>
        <v>230991.49180327868</v>
      </c>
      <c r="U15" s="12">
        <f t="shared" si="8"/>
        <v>31244335.017883845</v>
      </c>
      <c r="V15" s="17">
        <f t="shared" si="9"/>
        <v>0</v>
      </c>
      <c r="W15" s="7">
        <f t="shared" si="10"/>
        <v>0</v>
      </c>
      <c r="X15" s="12">
        <f t="shared" si="4"/>
        <v>12981541.190863673</v>
      </c>
      <c r="Y15" s="12">
        <f t="shared" si="4"/>
        <v>0</v>
      </c>
      <c r="Z15" s="12">
        <f t="shared" si="4"/>
        <v>0</v>
      </c>
      <c r="AA15" s="12">
        <f t="shared" si="11"/>
        <v>0</v>
      </c>
      <c r="AB15" s="12">
        <f t="shared" si="5"/>
        <v>0</v>
      </c>
      <c r="AC15" s="12">
        <f t="shared" si="5"/>
        <v>0</v>
      </c>
      <c r="AD15" s="17">
        <f t="shared" si="12"/>
        <v>0</v>
      </c>
    </row>
    <row r="16" spans="1:30" x14ac:dyDescent="0.35">
      <c r="A16" s="30" t="s">
        <v>76</v>
      </c>
      <c r="B16" s="30">
        <v>23</v>
      </c>
      <c r="C16" s="30" t="s">
        <v>256</v>
      </c>
      <c r="D16" s="30" t="s">
        <v>10</v>
      </c>
      <c r="E16" s="30" t="s">
        <v>252</v>
      </c>
      <c r="F16" s="30" t="s">
        <v>255</v>
      </c>
      <c r="G16" s="35">
        <v>16982249</v>
      </c>
      <c r="H16" s="32">
        <v>12110442</v>
      </c>
      <c r="I16" s="38">
        <v>0.71312356802682608</v>
      </c>
      <c r="J16" s="34">
        <f t="shared" si="1"/>
        <v>-5.6920833558779693E-2</v>
      </c>
      <c r="K16" s="32">
        <f t="shared" si="2"/>
        <v>-689336.4534052551</v>
      </c>
      <c r="M16" s="2">
        <v>26</v>
      </c>
      <c r="N16" s="6" t="s">
        <v>29</v>
      </c>
      <c r="O16" s="12">
        <f t="shared" si="3"/>
        <v>0</v>
      </c>
      <c r="P16" s="12">
        <f t="shared" si="3"/>
        <v>0</v>
      </c>
      <c r="Q16" s="12">
        <f t="shared" si="3"/>
        <v>0</v>
      </c>
      <c r="R16" s="17">
        <f t="shared" si="6"/>
        <v>0</v>
      </c>
      <c r="S16" s="2">
        <v>74</v>
      </c>
      <c r="T16" s="23" t="str">
        <f t="shared" si="7"/>
        <v/>
      </c>
      <c r="U16" s="12" t="str">
        <f t="shared" si="8"/>
        <v/>
      </c>
      <c r="V16" s="17">
        <f t="shared" si="9"/>
        <v>0</v>
      </c>
      <c r="W16" s="7">
        <f t="shared" si="10"/>
        <v>0</v>
      </c>
      <c r="X16" s="12">
        <f t="shared" si="4"/>
        <v>0</v>
      </c>
      <c r="Y16" s="12">
        <f t="shared" si="4"/>
        <v>0</v>
      </c>
      <c r="Z16" s="12">
        <f t="shared" si="4"/>
        <v>0</v>
      </c>
      <c r="AA16" s="12">
        <f t="shared" si="11"/>
        <v>0</v>
      </c>
      <c r="AB16" s="12">
        <f t="shared" si="5"/>
        <v>0</v>
      </c>
      <c r="AC16" s="12">
        <f t="shared" si="5"/>
        <v>0</v>
      </c>
      <c r="AD16" s="17">
        <f t="shared" si="12"/>
        <v>0</v>
      </c>
    </row>
    <row r="17" spans="1:30" x14ac:dyDescent="0.35">
      <c r="A17" s="30" t="s">
        <v>76</v>
      </c>
      <c r="B17" s="30">
        <v>23</v>
      </c>
      <c r="C17" s="30" t="s">
        <v>257</v>
      </c>
      <c r="D17" s="30" t="s">
        <v>72</v>
      </c>
      <c r="E17" s="30" t="s">
        <v>249</v>
      </c>
      <c r="F17" s="30" t="s">
        <v>250</v>
      </c>
      <c r="G17" s="35">
        <v>8914164</v>
      </c>
      <c r="H17" s="32">
        <v>7549760.3642835151</v>
      </c>
      <c r="I17" s="38">
        <v>0.84693980997921003</v>
      </c>
      <c r="J17" s="34">
        <f t="shared" si="1"/>
        <v>-5.6920833558779693E-2</v>
      </c>
      <c r="K17" s="32">
        <f t="shared" si="2"/>
        <v>-429738.65310405393</v>
      </c>
      <c r="M17" s="2">
        <v>28</v>
      </c>
      <c r="N17" s="6" t="s">
        <v>30</v>
      </c>
      <c r="O17" s="12">
        <f t="shared" si="3"/>
        <v>0</v>
      </c>
      <c r="P17" s="12">
        <f t="shared" si="3"/>
        <v>0</v>
      </c>
      <c r="Q17" s="12">
        <f t="shared" si="3"/>
        <v>0</v>
      </c>
      <c r="R17" s="17">
        <f t="shared" si="6"/>
        <v>0</v>
      </c>
      <c r="S17" s="2">
        <v>34</v>
      </c>
      <c r="T17" s="23" t="str">
        <f t="shared" si="7"/>
        <v/>
      </c>
      <c r="U17" s="12" t="str">
        <f t="shared" si="8"/>
        <v/>
      </c>
      <c r="V17" s="17">
        <f t="shared" si="9"/>
        <v>0</v>
      </c>
      <c r="W17" s="7">
        <f t="shared" si="10"/>
        <v>0</v>
      </c>
      <c r="X17" s="12">
        <f t="shared" si="4"/>
        <v>0</v>
      </c>
      <c r="Y17" s="12">
        <f t="shared" si="4"/>
        <v>0</v>
      </c>
      <c r="Z17" s="12">
        <f t="shared" si="4"/>
        <v>0</v>
      </c>
      <c r="AA17" s="12">
        <f t="shared" si="11"/>
        <v>0</v>
      </c>
      <c r="AB17" s="12">
        <f t="shared" si="5"/>
        <v>0</v>
      </c>
      <c r="AC17" s="12">
        <f t="shared" si="5"/>
        <v>0</v>
      </c>
      <c r="AD17" s="17">
        <f t="shared" si="12"/>
        <v>0</v>
      </c>
    </row>
    <row r="18" spans="1:30" x14ac:dyDescent="0.35">
      <c r="A18" s="30" t="s">
        <v>76</v>
      </c>
      <c r="B18" s="30">
        <v>23</v>
      </c>
      <c r="C18" s="30" t="s">
        <v>258</v>
      </c>
      <c r="D18" s="30" t="s">
        <v>72</v>
      </c>
      <c r="E18" s="30" t="s">
        <v>252</v>
      </c>
      <c r="F18" s="30" t="s">
        <v>253</v>
      </c>
      <c r="G18" s="35">
        <v>10511737</v>
      </c>
      <c r="H18" s="32">
        <v>8902809.9168433715</v>
      </c>
      <c r="I18" s="38">
        <v>0.84693994121460336</v>
      </c>
      <c r="J18" s="34">
        <f t="shared" si="1"/>
        <v>-5.6920833558779693E-2</v>
      </c>
      <c r="K18" s="32">
        <f t="shared" si="2"/>
        <v>-506755.36148209486</v>
      </c>
      <c r="M18" s="2">
        <v>29</v>
      </c>
      <c r="N18" s="6" t="s">
        <v>31</v>
      </c>
      <c r="O18" s="12">
        <f t="shared" si="3"/>
        <v>0</v>
      </c>
      <c r="P18" s="12">
        <f t="shared" si="3"/>
        <v>0</v>
      </c>
      <c r="Q18" s="12">
        <f t="shared" si="3"/>
        <v>0</v>
      </c>
      <c r="R18" s="17">
        <f t="shared" si="6"/>
        <v>0</v>
      </c>
      <c r="S18" s="2">
        <v>48</v>
      </c>
      <c r="T18" s="23" t="str">
        <f t="shared" si="7"/>
        <v/>
      </c>
      <c r="U18" s="12" t="str">
        <f t="shared" si="8"/>
        <v/>
      </c>
      <c r="V18" s="17">
        <f t="shared" si="9"/>
        <v>0</v>
      </c>
      <c r="W18" s="7">
        <f t="shared" si="10"/>
        <v>0</v>
      </c>
      <c r="X18" s="12">
        <f t="shared" si="4"/>
        <v>0</v>
      </c>
      <c r="Y18" s="12">
        <f t="shared" si="4"/>
        <v>0</v>
      </c>
      <c r="Z18" s="12">
        <f t="shared" si="4"/>
        <v>0</v>
      </c>
      <c r="AA18" s="12">
        <f t="shared" si="11"/>
        <v>0</v>
      </c>
      <c r="AB18" s="12">
        <f t="shared" si="5"/>
        <v>0</v>
      </c>
      <c r="AC18" s="12">
        <f t="shared" si="5"/>
        <v>0</v>
      </c>
      <c r="AD18" s="17">
        <f t="shared" si="12"/>
        <v>0</v>
      </c>
    </row>
    <row r="19" spans="1:30" x14ac:dyDescent="0.35">
      <c r="A19" s="30" t="s">
        <v>76</v>
      </c>
      <c r="B19" s="31">
        <v>24</v>
      </c>
      <c r="C19" s="30" t="s">
        <v>259</v>
      </c>
      <c r="D19" s="30" t="s">
        <v>72</v>
      </c>
      <c r="E19" s="30" t="s">
        <v>249</v>
      </c>
      <c r="F19" s="30" t="s">
        <v>250</v>
      </c>
      <c r="G19" s="32">
        <v>17100</v>
      </c>
      <c r="H19" s="32">
        <v>13822.700161349043</v>
      </c>
      <c r="I19" s="38">
        <v>0.80834503867538265</v>
      </c>
      <c r="J19" s="34">
        <f t="shared" si="1"/>
        <v>0</v>
      </c>
      <c r="K19" s="32">
        <f t="shared" si="2"/>
        <v>0</v>
      </c>
      <c r="M19" s="2">
        <v>31</v>
      </c>
      <c r="N19" s="6" t="s">
        <v>32</v>
      </c>
      <c r="O19" s="12">
        <f t="shared" si="3"/>
        <v>0</v>
      </c>
      <c r="P19" s="12">
        <f t="shared" si="3"/>
        <v>0</v>
      </c>
      <c r="Q19" s="12">
        <f t="shared" si="3"/>
        <v>0</v>
      </c>
      <c r="R19" s="17">
        <f t="shared" si="6"/>
        <v>0</v>
      </c>
      <c r="S19" s="2">
        <v>76</v>
      </c>
      <c r="T19" s="23" t="str">
        <f t="shared" si="7"/>
        <v/>
      </c>
      <c r="U19" s="12" t="str">
        <f t="shared" si="8"/>
        <v/>
      </c>
      <c r="V19" s="17">
        <f t="shared" si="9"/>
        <v>0</v>
      </c>
      <c r="W19" s="7">
        <f t="shared" si="10"/>
        <v>0</v>
      </c>
      <c r="X19" s="12">
        <f t="shared" si="4"/>
        <v>0</v>
      </c>
      <c r="Y19" s="12">
        <f t="shared" si="4"/>
        <v>0</v>
      </c>
      <c r="Z19" s="12">
        <f t="shared" si="4"/>
        <v>0</v>
      </c>
      <c r="AA19" s="12">
        <f t="shared" si="11"/>
        <v>0</v>
      </c>
      <c r="AB19" s="12">
        <f t="shared" si="11"/>
        <v>0</v>
      </c>
      <c r="AC19" s="12">
        <f t="shared" si="11"/>
        <v>0</v>
      </c>
      <c r="AD19" s="17">
        <f t="shared" si="12"/>
        <v>0</v>
      </c>
    </row>
    <row r="20" spans="1:30" x14ac:dyDescent="0.35">
      <c r="A20" s="30" t="s">
        <v>76</v>
      </c>
      <c r="B20" s="31">
        <v>24</v>
      </c>
      <c r="C20" s="30" t="s">
        <v>260</v>
      </c>
      <c r="D20" s="30" t="s">
        <v>72</v>
      </c>
      <c r="E20" s="30" t="s">
        <v>252</v>
      </c>
      <c r="F20" s="30" t="s">
        <v>253</v>
      </c>
      <c r="G20" s="32">
        <v>-1427473</v>
      </c>
      <c r="H20" s="32">
        <v>-1153897.9634691724</v>
      </c>
      <c r="I20" s="38">
        <v>0.80835011483171471</v>
      </c>
      <c r="J20" s="34">
        <f t="shared" si="1"/>
        <v>0</v>
      </c>
      <c r="K20" s="32">
        <f t="shared" si="2"/>
        <v>0</v>
      </c>
      <c r="M20" s="2">
        <v>32</v>
      </c>
      <c r="N20" s="6" t="s">
        <v>33</v>
      </c>
      <c r="O20" s="12">
        <f t="shared" si="3"/>
        <v>0</v>
      </c>
      <c r="P20" s="12">
        <f t="shared" si="3"/>
        <v>0</v>
      </c>
      <c r="Q20" s="12">
        <f t="shared" si="3"/>
        <v>0</v>
      </c>
      <c r="R20" s="17">
        <f t="shared" si="6"/>
        <v>0</v>
      </c>
      <c r="S20" s="2">
        <v>62</v>
      </c>
      <c r="T20" s="23" t="str">
        <f t="shared" si="7"/>
        <v/>
      </c>
      <c r="U20" s="12" t="str">
        <f t="shared" si="8"/>
        <v/>
      </c>
      <c r="V20" s="17">
        <f t="shared" si="9"/>
        <v>0</v>
      </c>
      <c r="W20" s="7">
        <f t="shared" si="10"/>
        <v>0</v>
      </c>
      <c r="X20" s="12">
        <f t="shared" si="4"/>
        <v>0</v>
      </c>
      <c r="Y20" s="12">
        <f t="shared" si="4"/>
        <v>0</v>
      </c>
      <c r="Z20" s="12">
        <f t="shared" si="4"/>
        <v>0</v>
      </c>
      <c r="AA20" s="12">
        <f t="shared" si="11"/>
        <v>0</v>
      </c>
      <c r="AB20" s="12">
        <f t="shared" si="11"/>
        <v>0</v>
      </c>
      <c r="AC20" s="12">
        <f t="shared" si="11"/>
        <v>0</v>
      </c>
      <c r="AD20" s="17">
        <f t="shared" si="12"/>
        <v>0</v>
      </c>
    </row>
    <row r="21" spans="1:30" x14ac:dyDescent="0.35">
      <c r="A21" s="30" t="s">
        <v>76</v>
      </c>
      <c r="B21" s="31">
        <v>35</v>
      </c>
      <c r="C21" s="30" t="s">
        <v>261</v>
      </c>
      <c r="D21" s="30" t="s">
        <v>262</v>
      </c>
      <c r="E21" s="30" t="s">
        <v>263</v>
      </c>
      <c r="F21" s="30" t="s">
        <v>264</v>
      </c>
      <c r="G21" s="32">
        <v>6950364</v>
      </c>
      <c r="H21" s="32">
        <v>6950364</v>
      </c>
      <c r="I21" s="38">
        <v>1</v>
      </c>
      <c r="J21" s="34">
        <f t="shared" si="1"/>
        <v>-0.59468134708576048</v>
      </c>
      <c r="K21" s="32">
        <f t="shared" si="2"/>
        <v>-4133251.8262563744</v>
      </c>
      <c r="M21" s="2">
        <v>33</v>
      </c>
      <c r="N21" s="6" t="s">
        <v>34</v>
      </c>
      <c r="O21" s="12">
        <f t="shared" si="3"/>
        <v>0</v>
      </c>
      <c r="P21" s="12">
        <f t="shared" si="3"/>
        <v>0</v>
      </c>
      <c r="Q21" s="12">
        <f t="shared" si="3"/>
        <v>0</v>
      </c>
      <c r="R21" s="17">
        <f t="shared" si="6"/>
        <v>0</v>
      </c>
      <c r="S21" s="2">
        <v>251</v>
      </c>
      <c r="T21" s="23" t="str">
        <f t="shared" si="7"/>
        <v/>
      </c>
      <c r="U21" s="12" t="str">
        <f t="shared" si="8"/>
        <v/>
      </c>
      <c r="V21" s="17">
        <f t="shared" si="9"/>
        <v>0</v>
      </c>
      <c r="W21" s="7">
        <f t="shared" si="10"/>
        <v>0</v>
      </c>
      <c r="X21" s="12">
        <f t="shared" si="4"/>
        <v>0</v>
      </c>
      <c r="Y21" s="12">
        <f t="shared" si="4"/>
        <v>0</v>
      </c>
      <c r="Z21" s="12">
        <f t="shared" si="4"/>
        <v>0</v>
      </c>
      <c r="AA21" s="12">
        <f t="shared" si="11"/>
        <v>0</v>
      </c>
      <c r="AB21" s="12">
        <f t="shared" si="11"/>
        <v>0</v>
      </c>
      <c r="AC21" s="12">
        <f t="shared" si="11"/>
        <v>0</v>
      </c>
      <c r="AD21" s="17">
        <f t="shared" si="12"/>
        <v>0</v>
      </c>
    </row>
    <row r="22" spans="1:30" x14ac:dyDescent="0.35">
      <c r="B22"/>
      <c r="M22" s="2">
        <v>34</v>
      </c>
      <c r="N22" s="6" t="s">
        <v>35</v>
      </c>
      <c r="O22" s="12">
        <f t="shared" si="3"/>
        <v>0</v>
      </c>
      <c r="P22" s="12">
        <f t="shared" si="3"/>
        <v>0</v>
      </c>
      <c r="Q22" s="12">
        <f t="shared" si="3"/>
        <v>0</v>
      </c>
      <c r="R22" s="17">
        <f t="shared" si="6"/>
        <v>0</v>
      </c>
      <c r="S22" s="2">
        <v>100</v>
      </c>
      <c r="T22" s="23" t="str">
        <f t="shared" si="7"/>
        <v/>
      </c>
      <c r="U22" s="12" t="str">
        <f t="shared" si="8"/>
        <v/>
      </c>
      <c r="V22" s="17">
        <f t="shared" si="9"/>
        <v>0</v>
      </c>
      <c r="W22" s="7">
        <f t="shared" si="10"/>
        <v>0</v>
      </c>
      <c r="X22" s="12">
        <f t="shared" si="4"/>
        <v>0</v>
      </c>
      <c r="Y22" s="12">
        <f t="shared" si="4"/>
        <v>0</v>
      </c>
      <c r="Z22" s="12">
        <f t="shared" si="4"/>
        <v>0</v>
      </c>
      <c r="AA22" s="12">
        <f t="shared" si="11"/>
        <v>0</v>
      </c>
      <c r="AB22" s="12">
        <f t="shared" si="11"/>
        <v>0</v>
      </c>
      <c r="AC22" s="12">
        <f t="shared" si="11"/>
        <v>0</v>
      </c>
      <c r="AD22" s="17">
        <f t="shared" si="12"/>
        <v>0</v>
      </c>
    </row>
    <row r="23" spans="1:30" x14ac:dyDescent="0.35">
      <c r="B23"/>
      <c r="M23" s="2">
        <v>35</v>
      </c>
      <c r="N23" s="6" t="s">
        <v>36</v>
      </c>
      <c r="O23" s="12">
        <f t="shared" si="3"/>
        <v>0</v>
      </c>
      <c r="P23" s="12">
        <f t="shared" si="3"/>
        <v>0</v>
      </c>
      <c r="Q23" s="12">
        <f t="shared" si="3"/>
        <v>6950364</v>
      </c>
      <c r="R23" s="17">
        <f t="shared" si="6"/>
        <v>6950364</v>
      </c>
      <c r="S23" s="2">
        <v>11</v>
      </c>
      <c r="T23" s="23">
        <f t="shared" si="7"/>
        <v>631851.27272727271</v>
      </c>
      <c r="U23" s="12">
        <f t="shared" si="8"/>
        <v>2817112.1737436252</v>
      </c>
      <c r="V23" s="17">
        <f t="shared" si="9"/>
        <v>4133251.8262563748</v>
      </c>
      <c r="W23" s="7">
        <f t="shared" si="10"/>
        <v>-0.59468134708576048</v>
      </c>
      <c r="X23" s="12">
        <f t="shared" si="4"/>
        <v>0</v>
      </c>
      <c r="Y23" s="12">
        <f t="shared" si="4"/>
        <v>0</v>
      </c>
      <c r="Z23" s="12">
        <f t="shared" si="4"/>
        <v>6950364</v>
      </c>
      <c r="AA23" s="12">
        <f t="shared" si="11"/>
        <v>0</v>
      </c>
      <c r="AB23" s="12">
        <f t="shared" si="11"/>
        <v>0</v>
      </c>
      <c r="AC23" s="12">
        <f t="shared" si="11"/>
        <v>-4133251.8262563744</v>
      </c>
      <c r="AD23" s="17">
        <f t="shared" si="12"/>
        <v>-4133251.8262563744</v>
      </c>
    </row>
    <row r="24" spans="1:30" x14ac:dyDescent="0.35">
      <c r="B24"/>
      <c r="M24" s="2">
        <v>36</v>
      </c>
      <c r="N24" s="6" t="s">
        <v>37</v>
      </c>
      <c r="O24" s="12">
        <f t="shared" si="3"/>
        <v>0</v>
      </c>
      <c r="P24" s="12">
        <f t="shared" si="3"/>
        <v>0</v>
      </c>
      <c r="Q24" s="12">
        <f t="shared" si="3"/>
        <v>0</v>
      </c>
      <c r="R24" s="17">
        <f t="shared" si="6"/>
        <v>0</v>
      </c>
      <c r="S24" s="2">
        <v>86</v>
      </c>
      <c r="T24" s="23" t="str">
        <f t="shared" si="7"/>
        <v/>
      </c>
      <c r="U24" s="12" t="str">
        <f t="shared" si="8"/>
        <v/>
      </c>
      <c r="V24" s="17">
        <f t="shared" si="9"/>
        <v>0</v>
      </c>
      <c r="W24" s="7">
        <f t="shared" si="10"/>
        <v>0</v>
      </c>
      <c r="X24" s="12">
        <f t="shared" si="4"/>
        <v>0</v>
      </c>
      <c r="Y24" s="12">
        <f t="shared" si="4"/>
        <v>0</v>
      </c>
      <c r="Z24" s="12">
        <f t="shared" si="4"/>
        <v>0</v>
      </c>
      <c r="AA24" s="12">
        <f t="shared" si="11"/>
        <v>0</v>
      </c>
      <c r="AB24" s="12">
        <f t="shared" si="11"/>
        <v>0</v>
      </c>
      <c r="AC24" s="12">
        <f t="shared" si="11"/>
        <v>0</v>
      </c>
      <c r="AD24" s="17">
        <f t="shared" si="12"/>
        <v>0</v>
      </c>
    </row>
    <row r="25" spans="1:30" x14ac:dyDescent="0.35">
      <c r="B25"/>
      <c r="M25" s="2">
        <v>39</v>
      </c>
      <c r="N25" s="6" t="s">
        <v>38</v>
      </c>
      <c r="O25" s="12">
        <f t="shared" si="3"/>
        <v>3953564</v>
      </c>
      <c r="P25" s="12">
        <f t="shared" si="3"/>
        <v>0</v>
      </c>
      <c r="Q25" s="12">
        <f t="shared" si="3"/>
        <v>0</v>
      </c>
      <c r="R25" s="17">
        <f t="shared" si="6"/>
        <v>3953564</v>
      </c>
      <c r="S25" s="2">
        <v>43</v>
      </c>
      <c r="T25" s="23">
        <f t="shared" si="7"/>
        <v>91943.348837209298</v>
      </c>
      <c r="U25" s="12">
        <f t="shared" si="8"/>
        <v>11012347.588270534</v>
      </c>
      <c r="V25" s="17">
        <f t="shared" si="9"/>
        <v>0</v>
      </c>
      <c r="W25" s="7">
        <f t="shared" si="10"/>
        <v>0</v>
      </c>
      <c r="X25" s="12">
        <f t="shared" si="4"/>
        <v>2943654.9901641952</v>
      </c>
      <c r="Y25" s="12">
        <f t="shared" si="4"/>
        <v>0</v>
      </c>
      <c r="Z25" s="12">
        <f t="shared" si="4"/>
        <v>0</v>
      </c>
      <c r="AA25" s="12">
        <f t="shared" si="11"/>
        <v>0</v>
      </c>
      <c r="AB25" s="12">
        <f t="shared" si="11"/>
        <v>0</v>
      </c>
      <c r="AC25" s="12">
        <f t="shared" si="11"/>
        <v>0</v>
      </c>
      <c r="AD25" s="17">
        <f t="shared" si="12"/>
        <v>0</v>
      </c>
    </row>
    <row r="26" spans="1:30" x14ac:dyDescent="0.35">
      <c r="B26"/>
      <c r="M26" s="2">
        <v>40</v>
      </c>
      <c r="N26" s="6" t="s">
        <v>39</v>
      </c>
      <c r="O26" s="12">
        <f t="shared" si="3"/>
        <v>0</v>
      </c>
      <c r="P26" s="12">
        <f t="shared" si="3"/>
        <v>0</v>
      </c>
      <c r="Q26" s="12">
        <f t="shared" si="3"/>
        <v>0</v>
      </c>
      <c r="R26" s="17">
        <f t="shared" si="6"/>
        <v>0</v>
      </c>
      <c r="S26" s="2">
        <v>131</v>
      </c>
      <c r="T26" s="17" t="str">
        <f t="shared" si="7"/>
        <v/>
      </c>
      <c r="U26" s="12" t="str">
        <f t="shared" si="8"/>
        <v/>
      </c>
      <c r="V26" s="17">
        <f t="shared" si="9"/>
        <v>0</v>
      </c>
      <c r="W26" s="7">
        <f t="shared" si="10"/>
        <v>0</v>
      </c>
      <c r="X26" s="12">
        <f t="shared" si="4"/>
        <v>0</v>
      </c>
      <c r="Y26" s="12">
        <f t="shared" si="4"/>
        <v>0</v>
      </c>
      <c r="Z26" s="12">
        <f t="shared" si="4"/>
        <v>0</v>
      </c>
      <c r="AA26" s="12">
        <f t="shared" si="11"/>
        <v>0</v>
      </c>
      <c r="AB26" s="12">
        <f t="shared" si="11"/>
        <v>0</v>
      </c>
      <c r="AC26" s="12">
        <f t="shared" si="11"/>
        <v>0</v>
      </c>
      <c r="AD26" s="17">
        <f t="shared" si="12"/>
        <v>0</v>
      </c>
    </row>
    <row r="27" spans="1:30" x14ac:dyDescent="0.35">
      <c r="B27"/>
      <c r="M27" s="46" t="s">
        <v>40</v>
      </c>
      <c r="N27" s="46"/>
      <c r="O27" s="17">
        <f>+SUM(O3:O26)</f>
        <v>308435283</v>
      </c>
      <c r="P27" s="17">
        <f t="shared" ref="P27:R27" si="13">+SUM(P3:P26)</f>
        <v>860150926</v>
      </c>
      <c r="Q27" s="17">
        <f t="shared" si="13"/>
        <v>208305874.28</v>
      </c>
      <c r="R27" s="17">
        <f t="shared" si="13"/>
        <v>1376892083.28</v>
      </c>
      <c r="S27" s="10">
        <v>5382</v>
      </c>
      <c r="T27" s="17">
        <f t="shared" si="7"/>
        <v>255832.79139353399</v>
      </c>
      <c r="U27" s="17"/>
      <c r="V27" s="17">
        <f>+SUM(V3:V26)</f>
        <v>611138667.03956532</v>
      </c>
      <c r="W27" s="7">
        <f>+-IF(R27=0,0,V27/R27)</f>
        <v>-0.44385371552411368</v>
      </c>
      <c r="X27" s="17">
        <f>+SUM(X3:X26)</f>
        <v>238288126.40558457</v>
      </c>
      <c r="Y27" s="17">
        <f t="shared" ref="Y27:Z27" si="14">+SUM(Y3:Y26)</f>
        <v>658038517</v>
      </c>
      <c r="Z27" s="17">
        <f t="shared" si="14"/>
        <v>180384578.94020334</v>
      </c>
      <c r="AA27" s="17">
        <f>+SUM(AA3:AA26)</f>
        <v>-12953250.230685353</v>
      </c>
      <c r="AB27" s="17">
        <f t="shared" ref="AB27:AD27" si="15">+SUM(AB3:AB26)</f>
        <v>-449727898.19385588</v>
      </c>
      <c r="AC27" s="17">
        <f t="shared" si="15"/>
        <v>-5759082.2942477781</v>
      </c>
      <c r="AD27" s="17">
        <f t="shared" si="15"/>
        <v>-468440230.71878904</v>
      </c>
    </row>
    <row r="28" spans="1:30" x14ac:dyDescent="0.35">
      <c r="B28"/>
    </row>
    <row r="29" spans="1:30" x14ac:dyDescent="0.35">
      <c r="B29"/>
      <c r="S29" s="1" t="s">
        <v>265</v>
      </c>
      <c r="T29" s="14">
        <f>+AVERAGE(T6,T9,T12,T13,T14,T15)+65000</f>
        <v>256101.10670396592</v>
      </c>
      <c r="AA29" s="22">
        <f>+AA27/1000000</f>
        <v>-12.953250230685354</v>
      </c>
      <c r="AB29" s="22">
        <f t="shared" ref="AB29:AD29" si="16">+AB27/1000000</f>
        <v>-449.72789819385588</v>
      </c>
      <c r="AC29" s="22">
        <f t="shared" si="16"/>
        <v>-5.7590822942477784</v>
      </c>
      <c r="AD29" s="18">
        <f t="shared" si="16"/>
        <v>-468.44023071878905</v>
      </c>
    </row>
    <row r="30" spans="1:30" x14ac:dyDescent="0.35">
      <c r="B30"/>
    </row>
    <row r="31" spans="1:30" x14ac:dyDescent="0.35">
      <c r="B31"/>
      <c r="S31" s="1" t="s">
        <v>115</v>
      </c>
      <c r="T31" s="14">
        <f>+T33+T35</f>
        <v>252028.99843081509</v>
      </c>
    </row>
    <row r="32" spans="1:30" x14ac:dyDescent="0.35">
      <c r="B32"/>
    </row>
    <row r="33" spans="2:20" x14ac:dyDescent="0.35">
      <c r="B33"/>
      <c r="S33" s="1" t="s">
        <v>266</v>
      </c>
      <c r="T33" s="14">
        <v>192028.99843081509</v>
      </c>
    </row>
    <row r="34" spans="2:20" x14ac:dyDescent="0.35">
      <c r="B34"/>
    </row>
    <row r="35" spans="2:20" x14ac:dyDescent="0.35">
      <c r="B35"/>
      <c r="S35" s="1" t="s">
        <v>267</v>
      </c>
      <c r="T35" s="14">
        <v>60000</v>
      </c>
    </row>
    <row r="36" spans="2:20" x14ac:dyDescent="0.35">
      <c r="B36"/>
    </row>
    <row r="37" spans="2:20" x14ac:dyDescent="0.35">
      <c r="B37"/>
      <c r="T37" s="19"/>
    </row>
    <row r="38" spans="2:20" x14ac:dyDescent="0.35">
      <c r="B38"/>
    </row>
    <row r="39" spans="2:20" x14ac:dyDescent="0.35">
      <c r="B39"/>
    </row>
    <row r="40" spans="2:20" x14ac:dyDescent="0.35">
      <c r="B40"/>
    </row>
    <row r="41" spans="2:20" x14ac:dyDescent="0.35">
      <c r="B41"/>
    </row>
    <row r="42" spans="2:20" x14ac:dyDescent="0.35">
      <c r="B42"/>
    </row>
    <row r="43" spans="2:20" x14ac:dyDescent="0.35">
      <c r="B43"/>
    </row>
    <row r="44" spans="2:20" x14ac:dyDescent="0.35">
      <c r="B44"/>
    </row>
    <row r="45" spans="2:20" x14ac:dyDescent="0.35">
      <c r="B45"/>
    </row>
    <row r="46" spans="2:20" x14ac:dyDescent="0.35">
      <c r="B46"/>
    </row>
    <row r="47" spans="2:20" x14ac:dyDescent="0.35">
      <c r="B47"/>
    </row>
    <row r="48" spans="2:20" x14ac:dyDescent="0.35">
      <c r="B48"/>
    </row>
    <row r="49" spans="2:2" x14ac:dyDescent="0.35">
      <c r="B49"/>
    </row>
    <row r="50" spans="2:2" x14ac:dyDescent="0.35">
      <c r="B50"/>
    </row>
    <row r="51" spans="2:2" x14ac:dyDescent="0.35">
      <c r="B51"/>
    </row>
    <row r="52" spans="2:2" x14ac:dyDescent="0.35">
      <c r="B52"/>
    </row>
    <row r="53" spans="2:2" x14ac:dyDescent="0.35">
      <c r="B53"/>
    </row>
    <row r="54" spans="2:2" x14ac:dyDescent="0.35">
      <c r="B54"/>
    </row>
    <row r="55" spans="2:2" x14ac:dyDescent="0.35">
      <c r="B55"/>
    </row>
    <row r="56" spans="2:2" x14ac:dyDescent="0.35">
      <c r="B56"/>
    </row>
    <row r="57" spans="2:2" x14ac:dyDescent="0.35">
      <c r="B57"/>
    </row>
    <row r="58" spans="2:2" x14ac:dyDescent="0.35">
      <c r="B58"/>
    </row>
    <row r="59" spans="2:2" x14ac:dyDescent="0.35">
      <c r="B59"/>
    </row>
    <row r="60" spans="2:2" x14ac:dyDescent="0.35">
      <c r="B60"/>
    </row>
    <row r="61" spans="2:2" x14ac:dyDescent="0.35">
      <c r="B61"/>
    </row>
    <row r="62" spans="2:2" x14ac:dyDescent="0.35">
      <c r="B62"/>
    </row>
    <row r="63" spans="2:2" x14ac:dyDescent="0.35">
      <c r="B63"/>
    </row>
    <row r="64" spans="2:2" x14ac:dyDescent="0.35">
      <c r="B64"/>
    </row>
    <row r="65" spans="2:2" x14ac:dyDescent="0.35">
      <c r="B65"/>
    </row>
    <row r="66" spans="2:2" x14ac:dyDescent="0.35">
      <c r="B66"/>
    </row>
    <row r="67" spans="2:2" x14ac:dyDescent="0.35">
      <c r="B67"/>
    </row>
    <row r="68" spans="2:2" x14ac:dyDescent="0.35">
      <c r="B68"/>
    </row>
    <row r="69" spans="2:2" x14ac:dyDescent="0.35">
      <c r="B69"/>
    </row>
    <row r="70" spans="2:2" x14ac:dyDescent="0.35">
      <c r="B70"/>
    </row>
    <row r="71" spans="2:2" x14ac:dyDescent="0.35">
      <c r="B71"/>
    </row>
    <row r="72" spans="2:2" x14ac:dyDescent="0.35">
      <c r="B72"/>
    </row>
    <row r="73" spans="2:2" x14ac:dyDescent="0.35">
      <c r="B73"/>
    </row>
    <row r="74" spans="2:2" x14ac:dyDescent="0.35">
      <c r="B74"/>
    </row>
    <row r="75" spans="2:2" x14ac:dyDescent="0.35">
      <c r="B75"/>
    </row>
    <row r="76" spans="2:2" x14ac:dyDescent="0.35">
      <c r="B76"/>
    </row>
    <row r="77" spans="2:2" x14ac:dyDescent="0.35">
      <c r="B77"/>
    </row>
    <row r="78" spans="2:2" x14ac:dyDescent="0.35">
      <c r="B78"/>
    </row>
    <row r="79" spans="2:2" x14ac:dyDescent="0.35">
      <c r="B79"/>
    </row>
    <row r="80" spans="2:2" x14ac:dyDescent="0.35">
      <c r="B80"/>
    </row>
    <row r="81" spans="2:2" x14ac:dyDescent="0.35">
      <c r="B81"/>
    </row>
    <row r="82" spans="2:2" x14ac:dyDescent="0.35">
      <c r="B82"/>
    </row>
    <row r="83" spans="2:2" x14ac:dyDescent="0.35">
      <c r="B83"/>
    </row>
    <row r="84" spans="2:2" x14ac:dyDescent="0.35">
      <c r="B84"/>
    </row>
    <row r="85" spans="2:2" x14ac:dyDescent="0.35">
      <c r="B85"/>
    </row>
    <row r="86" spans="2:2" x14ac:dyDescent="0.35">
      <c r="B86"/>
    </row>
    <row r="87" spans="2:2" x14ac:dyDescent="0.35">
      <c r="B87"/>
    </row>
    <row r="88" spans="2:2" x14ac:dyDescent="0.35">
      <c r="B88"/>
    </row>
    <row r="89" spans="2:2" x14ac:dyDescent="0.35">
      <c r="B89"/>
    </row>
    <row r="90" spans="2:2" x14ac:dyDescent="0.35">
      <c r="B90"/>
    </row>
    <row r="91" spans="2:2" x14ac:dyDescent="0.35">
      <c r="B91"/>
    </row>
    <row r="92" spans="2:2" x14ac:dyDescent="0.35">
      <c r="B92"/>
    </row>
    <row r="93" spans="2:2" x14ac:dyDescent="0.35">
      <c r="B93"/>
    </row>
    <row r="94" spans="2:2" x14ac:dyDescent="0.35">
      <c r="B94"/>
    </row>
    <row r="95" spans="2:2" x14ac:dyDescent="0.35">
      <c r="B95"/>
    </row>
    <row r="96" spans="2:2" x14ac:dyDescent="0.35">
      <c r="B96"/>
    </row>
    <row r="97" spans="2:2" x14ac:dyDescent="0.35">
      <c r="B97"/>
    </row>
    <row r="98" spans="2:2" x14ac:dyDescent="0.35">
      <c r="B98"/>
    </row>
    <row r="99" spans="2:2" x14ac:dyDescent="0.35">
      <c r="B99"/>
    </row>
    <row r="100" spans="2:2" x14ac:dyDescent="0.35">
      <c r="B100"/>
    </row>
    <row r="101" spans="2:2" x14ac:dyDescent="0.35">
      <c r="B101"/>
    </row>
    <row r="102" spans="2:2" x14ac:dyDescent="0.35">
      <c r="B102"/>
    </row>
    <row r="103" spans="2:2" x14ac:dyDescent="0.35">
      <c r="B103"/>
    </row>
    <row r="104" spans="2:2" x14ac:dyDescent="0.35">
      <c r="B104"/>
    </row>
    <row r="105" spans="2:2" x14ac:dyDescent="0.35">
      <c r="B105"/>
    </row>
    <row r="106" spans="2:2" x14ac:dyDescent="0.35">
      <c r="B106"/>
    </row>
    <row r="107" spans="2:2" x14ac:dyDescent="0.35">
      <c r="B107"/>
    </row>
    <row r="108" spans="2:2" x14ac:dyDescent="0.35">
      <c r="B108"/>
    </row>
    <row r="109" spans="2:2" x14ac:dyDescent="0.35">
      <c r="B109"/>
    </row>
    <row r="110" spans="2:2" x14ac:dyDescent="0.35">
      <c r="B110"/>
    </row>
    <row r="111" spans="2:2" x14ac:dyDescent="0.35">
      <c r="B111"/>
    </row>
    <row r="112" spans="2:2" x14ac:dyDescent="0.35">
      <c r="B112"/>
    </row>
    <row r="113" spans="2:2" x14ac:dyDescent="0.35">
      <c r="B113"/>
    </row>
    <row r="114" spans="2:2" x14ac:dyDescent="0.35">
      <c r="B114"/>
    </row>
    <row r="115" spans="2:2" x14ac:dyDescent="0.35">
      <c r="B115"/>
    </row>
    <row r="116" spans="2:2" x14ac:dyDescent="0.35">
      <c r="B116"/>
    </row>
    <row r="117" spans="2:2" x14ac:dyDescent="0.35">
      <c r="B117"/>
    </row>
    <row r="118" spans="2:2" x14ac:dyDescent="0.35">
      <c r="B118"/>
    </row>
    <row r="119" spans="2:2" x14ac:dyDescent="0.35">
      <c r="B119"/>
    </row>
    <row r="120" spans="2:2" x14ac:dyDescent="0.35">
      <c r="B120"/>
    </row>
    <row r="121" spans="2:2" x14ac:dyDescent="0.35">
      <c r="B121"/>
    </row>
    <row r="122" spans="2:2" x14ac:dyDescent="0.35">
      <c r="B122"/>
    </row>
    <row r="123" spans="2:2" x14ac:dyDescent="0.35">
      <c r="B123"/>
    </row>
    <row r="124" spans="2:2" x14ac:dyDescent="0.35">
      <c r="B124"/>
    </row>
    <row r="125" spans="2:2" x14ac:dyDescent="0.35">
      <c r="B125"/>
    </row>
    <row r="126" spans="2:2" x14ac:dyDescent="0.35">
      <c r="B126"/>
    </row>
    <row r="127" spans="2:2" x14ac:dyDescent="0.35">
      <c r="B127"/>
    </row>
    <row r="128" spans="2:2" x14ac:dyDescent="0.35">
      <c r="B128"/>
    </row>
    <row r="129" spans="2:2" x14ac:dyDescent="0.35">
      <c r="B129"/>
    </row>
    <row r="130" spans="2:2" x14ac:dyDescent="0.35">
      <c r="B130"/>
    </row>
    <row r="131" spans="2:2" x14ac:dyDescent="0.35">
      <c r="B131"/>
    </row>
    <row r="132" spans="2:2" x14ac:dyDescent="0.35">
      <c r="B132"/>
    </row>
    <row r="133" spans="2:2" x14ac:dyDescent="0.35">
      <c r="B133"/>
    </row>
    <row r="134" spans="2:2" x14ac:dyDescent="0.35">
      <c r="B134"/>
    </row>
    <row r="135" spans="2:2" x14ac:dyDescent="0.35">
      <c r="B135"/>
    </row>
    <row r="136" spans="2:2" x14ac:dyDescent="0.35">
      <c r="B136"/>
    </row>
    <row r="137" spans="2:2" x14ac:dyDescent="0.35">
      <c r="B137"/>
    </row>
    <row r="138" spans="2:2" x14ac:dyDescent="0.35">
      <c r="B138"/>
    </row>
    <row r="139" spans="2:2" x14ac:dyDescent="0.35">
      <c r="B139"/>
    </row>
    <row r="140" spans="2:2" x14ac:dyDescent="0.35">
      <c r="B140"/>
    </row>
    <row r="141" spans="2:2" x14ac:dyDescent="0.35">
      <c r="B141"/>
    </row>
    <row r="142" spans="2:2" x14ac:dyDescent="0.35">
      <c r="B142"/>
    </row>
    <row r="143" spans="2:2" x14ac:dyDescent="0.35">
      <c r="B143"/>
    </row>
    <row r="144" spans="2:2" x14ac:dyDescent="0.35">
      <c r="B144"/>
    </row>
    <row r="145" spans="2:2" x14ac:dyDescent="0.35">
      <c r="B145"/>
    </row>
    <row r="146" spans="2:2" x14ac:dyDescent="0.35">
      <c r="B146"/>
    </row>
    <row r="147" spans="2:2" x14ac:dyDescent="0.35">
      <c r="B147"/>
    </row>
    <row r="148" spans="2:2" x14ac:dyDescent="0.35">
      <c r="B148"/>
    </row>
    <row r="149" spans="2:2" x14ac:dyDescent="0.35">
      <c r="B149"/>
    </row>
    <row r="150" spans="2:2" x14ac:dyDescent="0.35">
      <c r="B150"/>
    </row>
    <row r="151" spans="2:2" x14ac:dyDescent="0.35">
      <c r="B151"/>
    </row>
    <row r="152" spans="2:2" x14ac:dyDescent="0.35">
      <c r="B152"/>
    </row>
    <row r="153" spans="2:2" x14ac:dyDescent="0.35">
      <c r="B153"/>
    </row>
    <row r="154" spans="2:2" x14ac:dyDescent="0.35">
      <c r="B154"/>
    </row>
    <row r="155" spans="2:2" x14ac:dyDescent="0.35">
      <c r="B155"/>
    </row>
    <row r="156" spans="2:2" x14ac:dyDescent="0.35">
      <c r="B156"/>
    </row>
    <row r="157" spans="2:2" x14ac:dyDescent="0.35">
      <c r="B157"/>
    </row>
    <row r="158" spans="2:2" x14ac:dyDescent="0.35">
      <c r="B158"/>
    </row>
    <row r="159" spans="2:2" x14ac:dyDescent="0.35">
      <c r="B159"/>
    </row>
    <row r="160" spans="2:2" x14ac:dyDescent="0.35">
      <c r="B160"/>
    </row>
    <row r="161" spans="2:2" x14ac:dyDescent="0.35">
      <c r="B161"/>
    </row>
    <row r="162" spans="2:2" x14ac:dyDescent="0.35">
      <c r="B162"/>
    </row>
    <row r="163" spans="2:2" x14ac:dyDescent="0.35">
      <c r="B163"/>
    </row>
    <row r="164" spans="2:2" x14ac:dyDescent="0.35">
      <c r="B164"/>
    </row>
    <row r="165" spans="2:2" x14ac:dyDescent="0.35">
      <c r="B165"/>
    </row>
    <row r="166" spans="2:2" x14ac:dyDescent="0.35">
      <c r="B166"/>
    </row>
    <row r="167" spans="2:2" x14ac:dyDescent="0.35">
      <c r="B167"/>
    </row>
    <row r="168" spans="2:2" x14ac:dyDescent="0.35">
      <c r="B168"/>
    </row>
    <row r="169" spans="2:2" x14ac:dyDescent="0.35">
      <c r="B169"/>
    </row>
    <row r="170" spans="2:2" x14ac:dyDescent="0.35">
      <c r="B170"/>
    </row>
    <row r="171" spans="2:2" x14ac:dyDescent="0.35">
      <c r="B171"/>
    </row>
    <row r="172" spans="2:2" x14ac:dyDescent="0.35">
      <c r="B172"/>
    </row>
    <row r="173" spans="2:2" x14ac:dyDescent="0.35">
      <c r="B173"/>
    </row>
    <row r="174" spans="2:2" x14ac:dyDescent="0.35">
      <c r="B174"/>
    </row>
    <row r="175" spans="2:2" x14ac:dyDescent="0.35">
      <c r="B175"/>
    </row>
    <row r="176" spans="2:2" x14ac:dyDescent="0.35">
      <c r="B176"/>
    </row>
    <row r="177" spans="2:2" x14ac:dyDescent="0.35">
      <c r="B177"/>
    </row>
    <row r="178" spans="2:2" x14ac:dyDescent="0.35">
      <c r="B178"/>
    </row>
    <row r="179" spans="2:2" x14ac:dyDescent="0.35">
      <c r="B179"/>
    </row>
    <row r="180" spans="2:2" x14ac:dyDescent="0.35">
      <c r="B180"/>
    </row>
    <row r="181" spans="2:2" x14ac:dyDescent="0.35">
      <c r="B181"/>
    </row>
    <row r="182" spans="2:2" x14ac:dyDescent="0.35">
      <c r="B182"/>
    </row>
    <row r="183" spans="2:2" x14ac:dyDescent="0.35">
      <c r="B183"/>
    </row>
    <row r="184" spans="2:2" x14ac:dyDescent="0.35">
      <c r="B184"/>
    </row>
    <row r="185" spans="2:2" x14ac:dyDescent="0.35">
      <c r="B185"/>
    </row>
    <row r="186" spans="2:2" x14ac:dyDescent="0.35">
      <c r="B186"/>
    </row>
    <row r="187" spans="2:2" x14ac:dyDescent="0.35">
      <c r="B187"/>
    </row>
    <row r="188" spans="2:2" x14ac:dyDescent="0.35">
      <c r="B188"/>
    </row>
    <row r="189" spans="2:2" x14ac:dyDescent="0.35">
      <c r="B189"/>
    </row>
    <row r="190" spans="2:2" x14ac:dyDescent="0.35">
      <c r="B190"/>
    </row>
    <row r="191" spans="2:2" x14ac:dyDescent="0.35">
      <c r="B191"/>
    </row>
    <row r="192" spans="2:2" x14ac:dyDescent="0.35">
      <c r="B192"/>
    </row>
    <row r="193" spans="2:2" x14ac:dyDescent="0.35">
      <c r="B193"/>
    </row>
    <row r="194" spans="2:2" x14ac:dyDescent="0.35">
      <c r="B194"/>
    </row>
    <row r="195" spans="2:2" x14ac:dyDescent="0.35">
      <c r="B195"/>
    </row>
    <row r="196" spans="2:2" x14ac:dyDescent="0.35">
      <c r="B196"/>
    </row>
    <row r="197" spans="2:2" x14ac:dyDescent="0.35">
      <c r="B197"/>
    </row>
    <row r="198" spans="2:2" x14ac:dyDescent="0.35">
      <c r="B198"/>
    </row>
    <row r="199" spans="2:2" x14ac:dyDescent="0.35">
      <c r="B199"/>
    </row>
    <row r="200" spans="2:2" x14ac:dyDescent="0.35">
      <c r="B200"/>
    </row>
    <row r="201" spans="2:2" x14ac:dyDescent="0.35">
      <c r="B201"/>
    </row>
    <row r="202" spans="2:2" x14ac:dyDescent="0.35">
      <c r="B202"/>
    </row>
    <row r="203" spans="2:2" x14ac:dyDescent="0.35">
      <c r="B203"/>
    </row>
    <row r="204" spans="2:2" x14ac:dyDescent="0.35">
      <c r="B204"/>
    </row>
    <row r="205" spans="2:2" x14ac:dyDescent="0.35">
      <c r="B205"/>
    </row>
    <row r="206" spans="2:2" x14ac:dyDescent="0.35">
      <c r="B206"/>
    </row>
    <row r="207" spans="2:2" x14ac:dyDescent="0.35">
      <c r="B207"/>
    </row>
    <row r="208" spans="2:2" x14ac:dyDescent="0.35">
      <c r="B208"/>
    </row>
    <row r="209" spans="2:2" x14ac:dyDescent="0.35">
      <c r="B209"/>
    </row>
    <row r="210" spans="2:2" x14ac:dyDescent="0.35">
      <c r="B210"/>
    </row>
    <row r="211" spans="2:2" x14ac:dyDescent="0.35">
      <c r="B211"/>
    </row>
    <row r="212" spans="2:2" x14ac:dyDescent="0.35">
      <c r="B212"/>
    </row>
    <row r="213" spans="2:2" x14ac:dyDescent="0.35">
      <c r="B213"/>
    </row>
    <row r="214" spans="2:2" x14ac:dyDescent="0.35">
      <c r="B214"/>
    </row>
    <row r="215" spans="2:2" x14ac:dyDescent="0.35">
      <c r="B215"/>
    </row>
    <row r="216" spans="2:2" x14ac:dyDescent="0.35">
      <c r="B216"/>
    </row>
    <row r="217" spans="2:2" x14ac:dyDescent="0.35">
      <c r="B217"/>
    </row>
    <row r="218" spans="2:2" x14ac:dyDescent="0.35">
      <c r="B218"/>
    </row>
    <row r="219" spans="2:2" x14ac:dyDescent="0.35">
      <c r="B219"/>
    </row>
    <row r="220" spans="2:2" x14ac:dyDescent="0.35">
      <c r="B220"/>
    </row>
    <row r="221" spans="2:2" x14ac:dyDescent="0.35">
      <c r="B221"/>
    </row>
    <row r="222" spans="2:2" x14ac:dyDescent="0.35">
      <c r="B222"/>
    </row>
    <row r="223" spans="2:2" x14ac:dyDescent="0.35">
      <c r="B223"/>
    </row>
    <row r="224" spans="2:2" x14ac:dyDescent="0.35">
      <c r="B224"/>
    </row>
    <row r="225" spans="2:2" x14ac:dyDescent="0.35">
      <c r="B225"/>
    </row>
    <row r="226" spans="2:2" x14ac:dyDescent="0.35">
      <c r="B226"/>
    </row>
    <row r="227" spans="2:2" x14ac:dyDescent="0.35">
      <c r="B227"/>
    </row>
    <row r="228" spans="2:2" x14ac:dyDescent="0.35">
      <c r="B228"/>
    </row>
    <row r="229" spans="2:2" x14ac:dyDescent="0.35">
      <c r="B229"/>
    </row>
    <row r="230" spans="2:2" x14ac:dyDescent="0.35">
      <c r="B230"/>
    </row>
    <row r="231" spans="2:2" x14ac:dyDescent="0.35">
      <c r="B231"/>
    </row>
  </sheetData>
  <mergeCells count="1">
    <mergeCell ref="M27:N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Res Otros Gastos</vt:lpstr>
      <vt:lpstr>Ajuste DEsc Cta</vt:lpstr>
      <vt:lpstr>Ajuste Rem Otr Costos</vt:lpstr>
      <vt:lpstr>Beneficios Médicos</vt:lpstr>
      <vt:lpstr>Viáticos</vt:lpstr>
      <vt:lpstr>Actividades de Esparcimiento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hermosilla</dc:creator>
  <cp:lastModifiedBy>pablo hermosilla</cp:lastModifiedBy>
  <dcterms:created xsi:type="dcterms:W3CDTF">2021-11-17T21:01:14Z</dcterms:created>
  <dcterms:modified xsi:type="dcterms:W3CDTF">2021-11-23T15:58:11Z</dcterms:modified>
</cp:coreProperties>
</file>