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pablo\Desktop\SEC\contabilidad regulatoria\COSTOS 2020\RES_EXENTA\ANEXOS\"/>
    </mc:Choice>
  </mc:AlternateContent>
  <xr:revisionPtr revIDLastSave="0" documentId="8_{FE9D8FD5-DDFF-4173-BC79-AB29E5A9BEF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sumen" sheetId="4" r:id="rId1"/>
    <sheet name="Remuneraciones" sheetId="1" r:id="rId2"/>
    <sheet name="Servicios" sheetId="2" r:id="rId3"/>
    <sheet name="Otros Gastos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4" l="1"/>
  <c r="D35" i="4"/>
  <c r="D34" i="4"/>
  <c r="D33" i="4"/>
  <c r="D32" i="4"/>
  <c r="G28" i="4"/>
  <c r="D36" i="4" l="1"/>
  <c r="D38" i="4" s="1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4" i="4"/>
  <c r="C5" i="4"/>
  <c r="C6" i="4"/>
  <c r="F6" i="4" s="1"/>
  <c r="R6" i="4" s="1"/>
  <c r="C7" i="4"/>
  <c r="C8" i="4"/>
  <c r="C9" i="4"/>
  <c r="C10" i="4"/>
  <c r="F10" i="4" s="1"/>
  <c r="C11" i="4"/>
  <c r="C12" i="4"/>
  <c r="C13" i="4"/>
  <c r="C14" i="4"/>
  <c r="F14" i="4" s="1"/>
  <c r="C15" i="4"/>
  <c r="C16" i="4"/>
  <c r="C17" i="4"/>
  <c r="C18" i="4"/>
  <c r="C19" i="4"/>
  <c r="C20" i="4"/>
  <c r="C21" i="4"/>
  <c r="C22" i="4"/>
  <c r="C23" i="4"/>
  <c r="C24" i="4"/>
  <c r="C25" i="4"/>
  <c r="C26" i="4"/>
  <c r="F26" i="4" s="1"/>
  <c r="C27" i="4"/>
  <c r="F27" i="4" s="1"/>
  <c r="C4" i="4"/>
  <c r="O22" i="4" l="1"/>
  <c r="O10" i="4"/>
  <c r="P10" i="4" s="1"/>
  <c r="O21" i="4"/>
  <c r="S21" i="4" s="1"/>
  <c r="T21" i="4" s="1"/>
  <c r="P6" i="4"/>
  <c r="I6" i="4"/>
  <c r="H6" i="4"/>
  <c r="H27" i="4"/>
  <c r="H26" i="4"/>
  <c r="H14" i="4"/>
  <c r="H10" i="4"/>
  <c r="O14" i="4"/>
  <c r="O23" i="4"/>
  <c r="O11" i="4"/>
  <c r="S11" i="4" s="1"/>
  <c r="U11" i="4" s="1"/>
  <c r="O24" i="4"/>
  <c r="O12" i="4"/>
  <c r="F15" i="4"/>
  <c r="F23" i="4"/>
  <c r="F24" i="4"/>
  <c r="O18" i="4"/>
  <c r="S18" i="4" s="1"/>
  <c r="V18" i="4" s="1"/>
  <c r="F9" i="4"/>
  <c r="R9" i="4" s="1"/>
  <c r="O27" i="4"/>
  <c r="O15" i="4"/>
  <c r="F19" i="4"/>
  <c r="O26" i="4"/>
  <c r="F11" i="4"/>
  <c r="R11" i="4" s="1"/>
  <c r="F22" i="4"/>
  <c r="F20" i="4"/>
  <c r="R20" i="4" s="1"/>
  <c r="F21" i="4"/>
  <c r="R21" i="4" s="1"/>
  <c r="F8" i="4"/>
  <c r="R8" i="4" s="1"/>
  <c r="O20" i="4"/>
  <c r="S20" i="4" s="1"/>
  <c r="T20" i="4" s="1"/>
  <c r="O9" i="4"/>
  <c r="S9" i="4" s="1"/>
  <c r="V9" i="4" s="1"/>
  <c r="O19" i="4"/>
  <c r="O8" i="4"/>
  <c r="S8" i="4" s="1"/>
  <c r="T8" i="4" s="1"/>
  <c r="F7" i="4"/>
  <c r="O7" i="4"/>
  <c r="F16" i="4"/>
  <c r="F5" i="4"/>
  <c r="R5" i="4" s="1"/>
  <c r="F17" i="4"/>
  <c r="R17" i="4" s="1"/>
  <c r="O17" i="4"/>
  <c r="S17" i="4" s="1"/>
  <c r="V17" i="4" s="1"/>
  <c r="O6" i="4"/>
  <c r="S6" i="4" s="1"/>
  <c r="U6" i="4" s="1"/>
  <c r="O16" i="4"/>
  <c r="O5" i="4"/>
  <c r="S5" i="4" s="1"/>
  <c r="V5" i="4" s="1"/>
  <c r="C28" i="4"/>
  <c r="F25" i="4"/>
  <c r="F13" i="4"/>
  <c r="N28" i="4"/>
  <c r="O25" i="4"/>
  <c r="O13" i="4"/>
  <c r="M28" i="4"/>
  <c r="L28" i="4"/>
  <c r="O4" i="4"/>
  <c r="S4" i="4" s="1"/>
  <c r="V4" i="4" s="1"/>
  <c r="E28" i="4"/>
  <c r="F12" i="4"/>
  <c r="F18" i="4"/>
  <c r="R18" i="4" s="1"/>
  <c r="F4" i="4"/>
  <c r="D28" i="4"/>
  <c r="T11" i="4" l="1"/>
  <c r="V11" i="4"/>
  <c r="U5" i="4"/>
  <c r="U17" i="4"/>
  <c r="V8" i="4"/>
  <c r="V21" i="4"/>
  <c r="U18" i="4"/>
  <c r="T6" i="4"/>
  <c r="T18" i="4"/>
  <c r="U4" i="4"/>
  <c r="T17" i="4"/>
  <c r="U9" i="4"/>
  <c r="V20" i="4"/>
  <c r="U21" i="4"/>
  <c r="U8" i="4"/>
  <c r="T9" i="4"/>
  <c r="T5" i="4"/>
  <c r="U20" i="4"/>
  <c r="P26" i="4"/>
  <c r="P14" i="4"/>
  <c r="V6" i="4"/>
  <c r="R4" i="4"/>
  <c r="I4" i="4"/>
  <c r="P27" i="4"/>
  <c r="S27" i="4"/>
  <c r="T4" i="4"/>
  <c r="P25" i="4"/>
  <c r="H25" i="4"/>
  <c r="P4" i="4"/>
  <c r="F28" i="4"/>
  <c r="H28" i="4" s="1"/>
  <c r="H4" i="4"/>
  <c r="C33" i="4"/>
  <c r="P9" i="4"/>
  <c r="I9" i="4"/>
  <c r="H9" i="4"/>
  <c r="H12" i="4"/>
  <c r="P8" i="4"/>
  <c r="I8" i="4"/>
  <c r="H8" i="4"/>
  <c r="H24" i="4"/>
  <c r="P20" i="4"/>
  <c r="I20" i="4"/>
  <c r="H20" i="4"/>
  <c r="H15" i="4"/>
  <c r="P21" i="4"/>
  <c r="I21" i="4"/>
  <c r="H21" i="4"/>
  <c r="P22" i="4"/>
  <c r="H22" i="4"/>
  <c r="P11" i="4"/>
  <c r="I11" i="4"/>
  <c r="C32" i="4"/>
  <c r="H11" i="4"/>
  <c r="H16" i="4"/>
  <c r="P23" i="4"/>
  <c r="H23" i="4"/>
  <c r="P17" i="4"/>
  <c r="I17" i="4"/>
  <c r="H17" i="4"/>
  <c r="P5" i="4"/>
  <c r="I5" i="4"/>
  <c r="H5" i="4"/>
  <c r="C37" i="4"/>
  <c r="E37" i="4" s="1"/>
  <c r="F37" i="4" s="1"/>
  <c r="I24" i="4" s="1"/>
  <c r="R24" i="4" s="1"/>
  <c r="S24" i="4" s="1"/>
  <c r="C34" i="4"/>
  <c r="E34" i="4" s="1"/>
  <c r="H7" i="4"/>
  <c r="P18" i="4"/>
  <c r="I18" i="4"/>
  <c r="H18" i="4"/>
  <c r="H19" i="4"/>
  <c r="C35" i="4"/>
  <c r="E35" i="4" s="1"/>
  <c r="H13" i="4"/>
  <c r="P24" i="4"/>
  <c r="P15" i="4"/>
  <c r="P19" i="4"/>
  <c r="P16" i="4"/>
  <c r="P7" i="4"/>
  <c r="P12" i="4"/>
  <c r="O28" i="4"/>
  <c r="P13" i="4"/>
  <c r="K10" i="3" l="1"/>
  <c r="L10" i="3" s="1"/>
  <c r="T24" i="4"/>
  <c r="U24" i="4"/>
  <c r="V24" i="4"/>
  <c r="AM25" i="1"/>
  <c r="AN25" i="1" s="1"/>
  <c r="AM24" i="1"/>
  <c r="AN24" i="1" s="1"/>
  <c r="AM15" i="1"/>
  <c r="AN15" i="1" s="1"/>
  <c r="AM16" i="1"/>
  <c r="AN16" i="1" s="1"/>
  <c r="AM17" i="1"/>
  <c r="AN17" i="1" s="1"/>
  <c r="K13" i="3"/>
  <c r="L13" i="3" s="1"/>
  <c r="AM18" i="1"/>
  <c r="AN18" i="1" s="1"/>
  <c r="AM19" i="1"/>
  <c r="AN19" i="1" s="1"/>
  <c r="AM22" i="1"/>
  <c r="AN22" i="1" s="1"/>
  <c r="AM23" i="1"/>
  <c r="AN23" i="1" s="1"/>
  <c r="AM20" i="1"/>
  <c r="AN20" i="1" s="1"/>
  <c r="AM21" i="1"/>
  <c r="AN21" i="1" s="1"/>
  <c r="V27" i="4"/>
  <c r="T27" i="4"/>
  <c r="U27" i="4"/>
  <c r="I12" i="4"/>
  <c r="R12" i="4" s="1"/>
  <c r="S12" i="4" s="1"/>
  <c r="I27" i="4"/>
  <c r="R27" i="4" s="1"/>
  <c r="I10" i="4"/>
  <c r="R10" i="4" s="1"/>
  <c r="S10" i="4" s="1"/>
  <c r="I22" i="4"/>
  <c r="R22" i="4" s="1"/>
  <c r="S22" i="4" s="1"/>
  <c r="E32" i="4"/>
  <c r="C36" i="4"/>
  <c r="I19" i="4"/>
  <c r="R19" i="4" s="1"/>
  <c r="S19" i="4" s="1"/>
  <c r="I25" i="4"/>
  <c r="R25" i="4" s="1"/>
  <c r="S25" i="4" s="1"/>
  <c r="I23" i="4"/>
  <c r="R23" i="4" s="1"/>
  <c r="S23" i="4" s="1"/>
  <c r="P28" i="4"/>
  <c r="V23" i="4" l="1"/>
  <c r="U23" i="4"/>
  <c r="T23" i="4"/>
  <c r="AM13" i="1"/>
  <c r="AN13" i="1" s="1"/>
  <c r="AM14" i="1"/>
  <c r="AN14" i="1" s="1"/>
  <c r="AM11" i="1"/>
  <c r="AN11" i="1" s="1"/>
  <c r="AM7" i="1"/>
  <c r="AN7" i="1" s="1"/>
  <c r="AM8" i="1"/>
  <c r="AN8" i="1" s="1"/>
  <c r="AM10" i="1"/>
  <c r="AN10" i="1" s="1"/>
  <c r="AM12" i="1"/>
  <c r="AN12" i="1" s="1"/>
  <c r="AM9" i="1"/>
  <c r="AN9" i="1" s="1"/>
  <c r="U19" i="4"/>
  <c r="V19" i="4"/>
  <c r="T19" i="4"/>
  <c r="K11" i="3"/>
  <c r="L11" i="3" s="1"/>
  <c r="T25" i="4"/>
  <c r="U25" i="4"/>
  <c r="V25" i="4"/>
  <c r="K6" i="3"/>
  <c r="L6" i="3" s="1"/>
  <c r="K7" i="3"/>
  <c r="L7" i="3" s="1"/>
  <c r="K8" i="3"/>
  <c r="L8" i="3" s="1"/>
  <c r="K9" i="3"/>
  <c r="L9" i="3" s="1"/>
  <c r="V22" i="4"/>
  <c r="T22" i="4"/>
  <c r="U22" i="4"/>
  <c r="K2" i="3"/>
  <c r="L2" i="3" s="1"/>
  <c r="U10" i="4"/>
  <c r="V10" i="4"/>
  <c r="T10" i="4"/>
  <c r="K15" i="3"/>
  <c r="L15" i="3" s="1"/>
  <c r="K14" i="3"/>
  <c r="L14" i="3" s="1"/>
  <c r="T12" i="4"/>
  <c r="U12" i="4"/>
  <c r="V12" i="4"/>
  <c r="C38" i="4"/>
  <c r="E38" i="4" s="1"/>
  <c r="E36" i="4"/>
  <c r="F33" i="4" l="1"/>
  <c r="F32" i="4"/>
  <c r="I16" i="4" s="1"/>
  <c r="R16" i="4" s="1"/>
  <c r="S16" i="4" s="1"/>
  <c r="F35" i="4"/>
  <c r="F34" i="4"/>
  <c r="I7" i="4" s="1"/>
  <c r="R7" i="4" s="1"/>
  <c r="AM26" i="1" l="1"/>
  <c r="AN26" i="1" s="1"/>
  <c r="AM27" i="1"/>
  <c r="AN27" i="1" s="1"/>
  <c r="AM28" i="1"/>
  <c r="AN28" i="1" s="1"/>
  <c r="AM29" i="1"/>
  <c r="AN29" i="1" s="1"/>
  <c r="AM30" i="1"/>
  <c r="AN30" i="1" s="1"/>
  <c r="AM31" i="1"/>
  <c r="AN31" i="1" s="1"/>
  <c r="AM32" i="1"/>
  <c r="AN32" i="1" s="1"/>
  <c r="V16" i="4"/>
  <c r="T16" i="4"/>
  <c r="U16" i="4"/>
  <c r="S7" i="4"/>
  <c r="I26" i="4"/>
  <c r="R26" i="4" s="1"/>
  <c r="S26" i="4" s="1"/>
  <c r="I14" i="4"/>
  <c r="R14" i="4" s="1"/>
  <c r="S14" i="4" s="1"/>
  <c r="I13" i="4"/>
  <c r="R13" i="4" s="1"/>
  <c r="S13" i="4" s="1"/>
  <c r="I15" i="4"/>
  <c r="R15" i="4" s="1"/>
  <c r="S15" i="4" s="1"/>
  <c r="R28" i="4" l="1"/>
  <c r="S28" i="4" s="1"/>
  <c r="K12" i="3"/>
  <c r="L12" i="3" s="1"/>
  <c r="T26" i="4"/>
  <c r="V26" i="4"/>
  <c r="U26" i="4"/>
  <c r="AM3" i="1"/>
  <c r="AN3" i="1" s="1"/>
  <c r="AM4" i="1"/>
  <c r="AN4" i="1" s="1"/>
  <c r="AM5" i="1"/>
  <c r="AN5" i="1" s="1"/>
  <c r="AM6" i="1"/>
  <c r="AN6" i="1" s="1"/>
  <c r="AM2" i="1"/>
  <c r="AN2" i="1" s="1"/>
  <c r="T7" i="4"/>
  <c r="U7" i="4"/>
  <c r="V7" i="4"/>
  <c r="K5" i="3"/>
  <c r="L5" i="3" s="1"/>
  <c r="T15" i="4"/>
  <c r="V15" i="4"/>
  <c r="U15" i="4"/>
  <c r="K3" i="3"/>
  <c r="L3" i="3" s="1"/>
  <c r="T13" i="4"/>
  <c r="U13" i="4"/>
  <c r="V13" i="4"/>
  <c r="K4" i="3"/>
  <c r="L4" i="3" s="1"/>
  <c r="V14" i="4"/>
  <c r="T14" i="4"/>
  <c r="U14" i="4"/>
  <c r="I28" i="4"/>
  <c r="AN34" i="1" l="1"/>
  <c r="V28" i="4"/>
  <c r="V30" i="4" s="1"/>
  <c r="U28" i="4"/>
  <c r="U30" i="4" s="1"/>
  <c r="L17" i="3"/>
  <c r="T28" i="4"/>
  <c r="T30" i="4" s="1"/>
</calcChain>
</file>

<file path=xl/sharedStrings.xml><?xml version="1.0" encoding="utf-8"?>
<sst xmlns="http://schemas.openxmlformats.org/spreadsheetml/2006/main" count="884" uniqueCount="198">
  <si>
    <t>ID</t>
  </si>
  <si>
    <t>Iden</t>
  </si>
  <si>
    <t>AÑO</t>
  </si>
  <si>
    <t>PERSONA_ID</t>
  </si>
  <si>
    <t>CANTIDAD_MESES</t>
  </si>
  <si>
    <t>AREA_DE_TRABAJO_ID</t>
  </si>
  <si>
    <t>NOMBRE_AREA</t>
  </si>
  <si>
    <t>SUELDO_BASE</t>
  </si>
  <si>
    <t>SUELDO_VARIABLE</t>
  </si>
  <si>
    <t>BONOS</t>
  </si>
  <si>
    <t>OTROS_BENEFICIOS</t>
  </si>
  <si>
    <t>INDEMNIZACION</t>
  </si>
  <si>
    <t>REMUN_TOTAL</t>
  </si>
  <si>
    <t>REMUN_ACTIVADA</t>
  </si>
  <si>
    <t>REMUN_ASIG_CHEQ</t>
  </si>
  <si>
    <t>Total</t>
  </si>
  <si>
    <t>A Chequeo</t>
  </si>
  <si>
    <t>% a Chequeo</t>
  </si>
  <si>
    <t>CARGO_ID</t>
  </si>
  <si>
    <t>AREA_ID</t>
  </si>
  <si>
    <t>NOMBRE_CARGO</t>
  </si>
  <si>
    <t>Chequeo Area</t>
  </si>
  <si>
    <t>Iden Área</t>
  </si>
  <si>
    <t>Nombre del Área de trabajo</t>
  </si>
  <si>
    <t>Descripción General</t>
  </si>
  <si>
    <t>Iden cargo área</t>
  </si>
  <si>
    <t>CARGO</t>
  </si>
  <si>
    <t>Tareas</t>
  </si>
  <si>
    <t>E10_690</t>
  </si>
  <si>
    <t>D</t>
  </si>
  <si>
    <t>DIRECTORIO</t>
  </si>
  <si>
    <t>DIR1</t>
  </si>
  <si>
    <t>DIRECTOR</t>
  </si>
  <si>
    <t>OK</t>
  </si>
  <si>
    <t>E10_D</t>
  </si>
  <si>
    <t>Definir las directrices de la Compañía.</t>
  </si>
  <si>
    <t>E10_DIR1_D</t>
  </si>
  <si>
    <t>E10_691</t>
  </si>
  <si>
    <t>E10_692</t>
  </si>
  <si>
    <t>E10_693</t>
  </si>
  <si>
    <t>E10_694</t>
  </si>
  <si>
    <t>E29_41</t>
  </si>
  <si>
    <t>Directorio</t>
  </si>
  <si>
    <t>E29_D</t>
  </si>
  <si>
    <t>Máxima autoridad en la Distribuidora encargada de generar politicas estartegicas y de fiscalización a la gerencia</t>
  </si>
  <si>
    <t>E29_D_D</t>
  </si>
  <si>
    <t>Representar a los socios, dirigirr y emitir politicas estrategicas de desarrollo y fiscalización</t>
  </si>
  <si>
    <t>E29_42</t>
  </si>
  <si>
    <t>E29_43</t>
  </si>
  <si>
    <t>E29_44</t>
  </si>
  <si>
    <t>E29_45</t>
  </si>
  <si>
    <t>E29_46</t>
  </si>
  <si>
    <t>E29_47</t>
  </si>
  <si>
    <t>E29_48</t>
  </si>
  <si>
    <t>E40_CA01</t>
  </si>
  <si>
    <t>CA01</t>
  </si>
  <si>
    <t xml:space="preserve">Director </t>
  </si>
  <si>
    <t>E40_D</t>
  </si>
  <si>
    <t>El Directorio es el encargado de tomar las mejores decisiones para el funcionamiento de la empresa.</t>
  </si>
  <si>
    <t>E40_DIR1_D</t>
  </si>
  <si>
    <t>E40_CA02</t>
  </si>
  <si>
    <t>CA02</t>
  </si>
  <si>
    <t>E40_CA03</t>
  </si>
  <si>
    <t>CA03</t>
  </si>
  <si>
    <t>E40_CA04</t>
  </si>
  <si>
    <t>CA04</t>
  </si>
  <si>
    <t>E40_CA05</t>
  </si>
  <si>
    <t>CA05</t>
  </si>
  <si>
    <t>E40_CA06</t>
  </si>
  <si>
    <t>CA06</t>
  </si>
  <si>
    <t>E40_CA07</t>
  </si>
  <si>
    <t>CA07</t>
  </si>
  <si>
    <t>E40_CA08</t>
  </si>
  <si>
    <t>CA08</t>
  </si>
  <si>
    <t>E40_CA09</t>
  </si>
  <si>
    <t>CA09</t>
  </si>
  <si>
    <t>E40_CA10</t>
  </si>
  <si>
    <t>CA10</t>
  </si>
  <si>
    <t>E40_CA11</t>
  </si>
  <si>
    <t>CA11</t>
  </si>
  <si>
    <t>E25_137</t>
  </si>
  <si>
    <t>DR</t>
  </si>
  <si>
    <t>ERROR</t>
  </si>
  <si>
    <t>E25_D</t>
  </si>
  <si>
    <t>Administración de la Empresa. Aprueba planes de inversión y presupuestos de la empresa.</t>
  </si>
  <si>
    <t>E25_DR_D</t>
  </si>
  <si>
    <t>Designa al Gerente General y Gerentes de Áreas.  Aprueba estados financieros.  Aprueba planes de inversión y presupuestos  de gastos.</t>
  </si>
  <si>
    <t>E25_140</t>
  </si>
  <si>
    <t>E25_213</t>
  </si>
  <si>
    <t>E25_223</t>
  </si>
  <si>
    <t>E25_224</t>
  </si>
  <si>
    <t>E25_225</t>
  </si>
  <si>
    <t>E25_230</t>
  </si>
  <si>
    <t>ID empresa</t>
  </si>
  <si>
    <t>% A Chequeo</t>
  </si>
  <si>
    <t>Rubro</t>
  </si>
  <si>
    <t>Glosa</t>
  </si>
  <si>
    <t>Descripción</t>
  </si>
  <si>
    <t>Rech Año Ant</t>
  </si>
  <si>
    <t>Criterio</t>
  </si>
  <si>
    <t>E29_5.3.02.144</t>
  </si>
  <si>
    <t>Gastos de administración y ventas</t>
  </si>
  <si>
    <t>SEGURO RESPONS. CIVIL DIRECTIV</t>
  </si>
  <si>
    <t>Costo Poliza de seguro por Responsabilidad Civil del Directorio</t>
  </si>
  <si>
    <t>E34_4305-52</t>
  </si>
  <si>
    <t>Gastos generales</t>
  </si>
  <si>
    <t>GASTOS ASAMBLEA GENERAL DE SOCIOS</t>
  </si>
  <si>
    <t>GASTOS ASAMBLE ANUAL DE DIRECTORES CON SOSCIOS</t>
  </si>
  <si>
    <t>E14_5-2-21-001</t>
  </si>
  <si>
    <t xml:space="preserve">Gasto Administración y Ventas </t>
  </si>
  <si>
    <t>Arriendo Bienes Raices</t>
  </si>
  <si>
    <t>En esta cuenta se imputan todos los costos por concepto arriendo oficina del director.</t>
  </si>
  <si>
    <t>E22_621010100</t>
  </si>
  <si>
    <t>Otros Gastos por Naturaleza</t>
  </si>
  <si>
    <t>Honorarios Directores</t>
  </si>
  <si>
    <t>En esta cuenta se imputan los costos por honorarios de directores por su asistencia a sesiones</t>
  </si>
  <si>
    <t>E23_621010100</t>
  </si>
  <si>
    <t>E24_621010100</t>
  </si>
  <si>
    <t>E33_510103001-01-102-0155-001-000-000</t>
  </si>
  <si>
    <t>Gastos de Administración y Ventas</t>
  </si>
  <si>
    <t>ATENCION DIRECTORES</t>
  </si>
  <si>
    <t>En esta cuenta contable se registran los gastos incurridos en el periodo por concepto de atención de reuniones de consejo de administración.</t>
  </si>
  <si>
    <t>E33_510107003-01-102-0155-001-000-000</t>
  </si>
  <si>
    <t>VIATICOS POR VIAJE</t>
  </si>
  <si>
    <t>En esta cuenta contable se registra el valor de las comisiones de servicios y gastos incurridos por el personal de la cooperativa en el cometido de sus labores del lugar habitual de trabajo y que reúna además la condición de pernoctar por dicho cometido, por parte del Directorio.</t>
  </si>
  <si>
    <t>E33_510108002-01-103-0155-001-000-000</t>
  </si>
  <si>
    <t xml:space="preserve">COMBUSTIBLES Y LUBRICANTES                                  </t>
  </si>
  <si>
    <t>En esta cuenta contable se registra el valor de los combustibles y lubricantes de vehículos por parte de la junta de vigilancia.</t>
  </si>
  <si>
    <t>E33_510110023-01-102-0155-001-000-000</t>
  </si>
  <si>
    <t>HONORARIOS DIRECTORES</t>
  </si>
  <si>
    <t>En esta cuenta contable se registra el valor de las dietas canceladas por los servicios de reuniones del Consejo de Administración.</t>
  </si>
  <si>
    <t>E35_420108</t>
  </si>
  <si>
    <t xml:space="preserve">Gastos de Administacion y ventas </t>
  </si>
  <si>
    <t>DIETA DE DIRECTORIO</t>
  </si>
  <si>
    <t>Pago mensual por concepto de Dieta al consejo Administrativo</t>
  </si>
  <si>
    <t>E36_541112</t>
  </si>
  <si>
    <t>GASTO DE AMINISTRACION Y VENTAS</t>
  </si>
  <si>
    <t>GASTOS COMPENS.ASIST.R.CONSEJO</t>
  </si>
  <si>
    <t>Corresponde al gasto que se incurre en la compensación por la asistencia a las reuniones mensuales del Directorio.</t>
  </si>
  <si>
    <t>E39_621010100</t>
  </si>
  <si>
    <t>E40_5301005</t>
  </si>
  <si>
    <t>Egresos No Operacionales</t>
  </si>
  <si>
    <t xml:space="preserve">Consejo de Administración </t>
  </si>
  <si>
    <t>En esta cuenta contable se imputan los gastos correspondiente a los honorarios cancelados en forma mensual a los Directores de la Cooperativa , como también cualquier otro tipo de gastos en los que incurran.</t>
  </si>
  <si>
    <t>E21_266750001</t>
  </si>
  <si>
    <t>ASIG.MOVILIZACION DIRECTORIO</t>
  </si>
  <si>
    <t>Registra los gastos destinados para la asignación de movilización</t>
  </si>
  <si>
    <t>E21_308750001</t>
  </si>
  <si>
    <t>GTOS GENERALES DIRECTORIO</t>
  </si>
  <si>
    <t>Registra los gastos generales en que debe incurrir la empresa la el desarrollo de sus actividades</t>
  </si>
  <si>
    <t>Empresa</t>
  </si>
  <si>
    <t>CHILQUINTA</t>
  </si>
  <si>
    <t>EMELCA</t>
  </si>
  <si>
    <t>LITORAL</t>
  </si>
  <si>
    <t>ENEL</t>
  </si>
  <si>
    <t>EEC</t>
  </si>
  <si>
    <t>TILTIL</t>
  </si>
  <si>
    <t>EEPA</t>
  </si>
  <si>
    <t>CGE</t>
  </si>
  <si>
    <t>COOPELAN</t>
  </si>
  <si>
    <t>FRONTEL</t>
  </si>
  <si>
    <t>SAESA</t>
  </si>
  <si>
    <t>EDELAYSEN</t>
  </si>
  <si>
    <t>EDELMAG</t>
  </si>
  <si>
    <t>CODINER</t>
  </si>
  <si>
    <t>EDECSA</t>
  </si>
  <si>
    <t>CEC</t>
  </si>
  <si>
    <t>LUZLINARES</t>
  </si>
  <si>
    <t>LUZPARRAL</t>
  </si>
  <si>
    <t>COPELEC</t>
  </si>
  <si>
    <t>COELCHA</t>
  </si>
  <si>
    <t>SOCOEPA</t>
  </si>
  <si>
    <t>COOPREL</t>
  </si>
  <si>
    <t>LUZOSORNO</t>
  </si>
  <si>
    <t>CRELL</t>
  </si>
  <si>
    <t>INDUSTRIA</t>
  </si>
  <si>
    <t>Remuneraciones</t>
  </si>
  <si>
    <t>Servicios</t>
  </si>
  <si>
    <t>Otros Gastos</t>
  </si>
  <si>
    <t>Gastos en Directorio</t>
  </si>
  <si>
    <t>Cooperativas</t>
  </si>
  <si>
    <t>Gastos Directorio</t>
  </si>
  <si>
    <t>N° Clientes Reg</t>
  </si>
  <si>
    <t>Por Cliente Reg</t>
  </si>
  <si>
    <t>Gasto Estimado</t>
  </si>
  <si>
    <t>Exceso</t>
  </si>
  <si>
    <t>Tipo de Empresa</t>
  </si>
  <si>
    <t>Gasto de Directorio $</t>
  </si>
  <si>
    <t>Clientes Regulados</t>
  </si>
  <si>
    <t>Gasto/CR $</t>
  </si>
  <si>
    <t>Gasto/CR Teórico $</t>
  </si>
  <si>
    <t>HOLDING</t>
  </si>
  <si>
    <t>% Ajuste</t>
  </si>
  <si>
    <t>A Remuneraciones</t>
  </si>
  <si>
    <t>A Servicios</t>
  </si>
  <si>
    <t>A Otros Gastos</t>
  </si>
  <si>
    <t>Ajuste</t>
  </si>
  <si>
    <t>Ajuste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</si>
</sst>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0.0%"/>
    <numFmt numFmtId="165" formatCode="_ * #,##0.00_ ;_ * \-#,##0.00_ ;_ * &quot;-&quot;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41" fontId="0" fillId="0" borderId="1" xfId="1" applyFont="1" applyBorder="1"/>
    <xf numFmtId="9" fontId="0" fillId="0" borderId="1" xfId="2" applyFont="1" applyBorder="1" applyAlignment="1">
      <alignment horizontal="center"/>
    </xf>
    <xf numFmtId="0" fontId="2" fillId="0" borderId="1" xfId="0" applyFont="1" applyFill="1" applyBorder="1"/>
    <xf numFmtId="41" fontId="0" fillId="0" borderId="1" xfId="0" applyNumberFormat="1" applyFont="1" applyBorder="1"/>
    <xf numFmtId="9" fontId="2" fillId="0" borderId="1" xfId="2" applyFont="1" applyBorder="1" applyAlignment="1">
      <alignment horizontal="center"/>
    </xf>
    <xf numFmtId="0" fontId="2" fillId="0" borderId="0" xfId="0" applyFont="1"/>
    <xf numFmtId="41" fontId="2" fillId="0" borderId="1" xfId="1" applyFont="1" applyBorder="1"/>
    <xf numFmtId="41" fontId="1" fillId="0" borderId="1" xfId="1" applyFont="1" applyBorder="1"/>
    <xf numFmtId="164" fontId="2" fillId="0" borderId="1" xfId="2" applyNumberFormat="1" applyFont="1" applyBorder="1" applyAlignment="1">
      <alignment horizontal="center"/>
    </xf>
    <xf numFmtId="165" fontId="0" fillId="0" borderId="1" xfId="0" applyNumberFormat="1" applyFont="1" applyBorder="1"/>
    <xf numFmtId="165" fontId="2" fillId="0" borderId="1" xfId="0" applyNumberFormat="1" applyFont="1" applyBorder="1"/>
    <xf numFmtId="0" fontId="2" fillId="0" borderId="2" xfId="0" applyFont="1" applyFill="1" applyBorder="1"/>
    <xf numFmtId="165" fontId="0" fillId="0" borderId="1" xfId="0" applyNumberFormat="1" applyBorder="1"/>
    <xf numFmtId="41" fontId="0" fillId="0" borderId="0" xfId="0" applyNumberFormat="1"/>
    <xf numFmtId="164" fontId="0" fillId="0" borderId="1" xfId="2" applyNumberFormat="1" applyFont="1" applyBorder="1" applyAlignment="1">
      <alignment horizontal="center"/>
    </xf>
    <xf numFmtId="41" fontId="0" fillId="0" borderId="1" xfId="0" applyNumberFormat="1" applyBorder="1"/>
    <xf numFmtId="0" fontId="2" fillId="0" borderId="1" xfId="0" applyFont="1" applyBorder="1" applyAlignment="1">
      <alignment horizontal="center"/>
    </xf>
    <xf numFmtId="2" fontId="0" fillId="0" borderId="0" xfId="0" applyNumberFormat="1"/>
    <xf numFmtId="165" fontId="0" fillId="0" borderId="1" xfId="1" applyNumberFormat="1" applyFont="1" applyBorder="1"/>
    <xf numFmtId="165" fontId="2" fillId="0" borderId="1" xfId="1" applyNumberFormat="1" applyFont="1" applyBorder="1"/>
    <xf numFmtId="0" fontId="2" fillId="0" borderId="1" xfId="0" applyFont="1" applyBorder="1" applyAlignment="1">
      <alignment horizontal="center"/>
    </xf>
  </cellXfs>
  <cellStyles count="3">
    <cellStyle name="Millares [0]" xfId="1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38"/>
  <sheetViews>
    <sheetView tabSelected="1" zoomScale="80" zoomScaleNormal="80" workbookViewId="0">
      <selection activeCell="R28" sqref="R28"/>
    </sheetView>
  </sheetViews>
  <sheetFormatPr baseColWidth="10" defaultRowHeight="14.5" x14ac:dyDescent="0.35"/>
  <cols>
    <col min="1" max="1" width="3" bestFit="1" customWidth="1"/>
    <col min="3" max="5" width="15.81640625" hidden="1" customWidth="1"/>
    <col min="6" max="6" width="15.81640625" bestFit="1" customWidth="1"/>
    <col min="7" max="7" width="15.81640625" customWidth="1"/>
    <col min="8" max="8" width="15.81640625" bestFit="1" customWidth="1"/>
    <col min="9" max="9" width="15.81640625" customWidth="1"/>
    <col min="10" max="10" width="3" customWidth="1"/>
    <col min="11" max="11" width="11.453125" customWidth="1"/>
    <col min="12" max="15" width="15.81640625" customWidth="1"/>
    <col min="16" max="16" width="12.7265625" customWidth="1"/>
    <col min="17" max="17" width="11.453125" customWidth="1"/>
    <col min="18" max="18" width="15.81640625" customWidth="1"/>
    <col min="19" max="19" width="12.7265625" bestFit="1" customWidth="1"/>
    <col min="20" max="22" width="15.81640625" hidden="1" customWidth="1"/>
    <col min="24" max="24" width="3" bestFit="1" customWidth="1"/>
    <col min="26" max="27" width="15.81640625" bestFit="1" customWidth="1"/>
    <col min="28" max="28" width="13.81640625" bestFit="1" customWidth="1"/>
  </cols>
  <sheetData>
    <row r="1" spans="1:28" x14ac:dyDescent="0.35">
      <c r="A1" s="15" t="s">
        <v>179</v>
      </c>
    </row>
    <row r="3" spans="1:28" x14ac:dyDescent="0.35">
      <c r="A3" s="1" t="s">
        <v>0</v>
      </c>
      <c r="B3" s="2" t="s">
        <v>150</v>
      </c>
      <c r="C3" s="1" t="s">
        <v>176</v>
      </c>
      <c r="D3" s="1" t="s">
        <v>177</v>
      </c>
      <c r="E3" s="1" t="s">
        <v>178</v>
      </c>
      <c r="F3" s="1" t="s">
        <v>181</v>
      </c>
      <c r="G3" s="3" t="s">
        <v>182</v>
      </c>
      <c r="H3" s="3" t="s">
        <v>183</v>
      </c>
      <c r="I3" s="3" t="s">
        <v>184</v>
      </c>
      <c r="J3" s="1" t="s">
        <v>0</v>
      </c>
      <c r="K3" s="2" t="s">
        <v>150</v>
      </c>
      <c r="L3" s="1" t="s">
        <v>176</v>
      </c>
      <c r="M3" s="1" t="s">
        <v>177</v>
      </c>
      <c r="N3" s="1" t="s">
        <v>178</v>
      </c>
      <c r="O3" s="1" t="s">
        <v>16</v>
      </c>
      <c r="P3" s="3" t="s">
        <v>94</v>
      </c>
      <c r="R3" s="3" t="s">
        <v>185</v>
      </c>
      <c r="S3" s="3" t="s">
        <v>192</v>
      </c>
      <c r="T3" s="3" t="s">
        <v>193</v>
      </c>
      <c r="U3" s="3" t="s">
        <v>194</v>
      </c>
      <c r="V3" s="3" t="s">
        <v>195</v>
      </c>
      <c r="X3" s="26"/>
      <c r="Y3" s="2"/>
      <c r="Z3" s="26"/>
      <c r="AA3" s="26"/>
      <c r="AB3" s="3"/>
    </row>
    <row r="4" spans="1:28" x14ac:dyDescent="0.35">
      <c r="A4" s="5">
        <v>6</v>
      </c>
      <c r="B4" s="7" t="s">
        <v>151</v>
      </c>
      <c r="C4" s="10">
        <f>+SUMIF(Remuneraciones!$A:$A,A4,Remuneraciones!$P:$P)</f>
        <v>0</v>
      </c>
      <c r="D4" s="10">
        <f>+SUMIF(Servicios!$A:$A,A4,Servicios!$C:$C)</f>
        <v>0</v>
      </c>
      <c r="E4" s="10">
        <f>+SUMIF('Otros Gastos'!$A:$A,A4,'Otros Gastos'!$C:$C)</f>
        <v>0</v>
      </c>
      <c r="F4" s="16">
        <f>+SUM(C4:E4)</f>
        <v>0</v>
      </c>
      <c r="G4" s="17">
        <v>628797</v>
      </c>
      <c r="H4" s="10">
        <f>+F4/G4</f>
        <v>0</v>
      </c>
      <c r="I4" s="17">
        <f>IF(F4=0,0,+VLOOKUP(Q4,$B$32:$F$37,5,FALSE)*G4)</f>
        <v>0</v>
      </c>
      <c r="J4" s="5">
        <v>6</v>
      </c>
      <c r="K4" s="7" t="s">
        <v>151</v>
      </c>
      <c r="L4" s="10">
        <f>+SUMIF(Remuneraciones!$A:$A,J4,Remuneraciones!$Q:$Q)</f>
        <v>0</v>
      </c>
      <c r="M4" s="10">
        <f>+SUMIF(Servicios!$A:$A,J4,Servicios!$D:$D)</f>
        <v>0</v>
      </c>
      <c r="N4" s="10">
        <f>+SUMIF('Otros Gastos'!$A:$A,J4,'Otros Gastos'!$D:$D)</f>
        <v>0</v>
      </c>
      <c r="O4" s="16">
        <f>+SUM(L4:N4)</f>
        <v>0</v>
      </c>
      <c r="P4" s="18">
        <f t="shared" ref="P4:P28" si="0">+IF(F4=0,0,O4/F4)</f>
        <v>0</v>
      </c>
      <c r="Q4" t="s">
        <v>151</v>
      </c>
      <c r="R4" s="16">
        <f>+IF(F4=0,0,IF(O4&gt;I4,I4-O4,0))</f>
        <v>0</v>
      </c>
      <c r="S4" s="18">
        <f>+IF(O4=0,0,R4/O4)</f>
        <v>0</v>
      </c>
      <c r="T4" s="17">
        <f>+L4*$S4</f>
        <v>0</v>
      </c>
      <c r="U4" s="17">
        <f t="shared" ref="U4:V4" si="1">+M4*$S4</f>
        <v>0</v>
      </c>
      <c r="V4" s="17">
        <f t="shared" si="1"/>
        <v>0</v>
      </c>
      <c r="X4" s="5"/>
      <c r="Y4" s="7"/>
      <c r="Z4" s="28"/>
      <c r="AA4" s="28"/>
      <c r="AB4" s="18"/>
    </row>
    <row r="5" spans="1:28" x14ac:dyDescent="0.35">
      <c r="A5" s="5">
        <v>8</v>
      </c>
      <c r="B5" s="7" t="s">
        <v>152</v>
      </c>
      <c r="C5" s="10">
        <f>+SUMIF(Remuneraciones!$A:$A,A5,Remuneraciones!$P:$P)</f>
        <v>0</v>
      </c>
      <c r="D5" s="10">
        <f>+SUMIF(Servicios!$A:$A,A5,Servicios!$C:$C)</f>
        <v>0</v>
      </c>
      <c r="E5" s="10">
        <f>+SUMIF('Otros Gastos'!$A:$A,A5,'Otros Gastos'!$C:$C)</f>
        <v>0</v>
      </c>
      <c r="F5" s="16">
        <f t="shared" ref="F5:F27" si="2">+SUM(C5:E5)</f>
        <v>0</v>
      </c>
      <c r="G5" s="17">
        <v>6534</v>
      </c>
      <c r="H5" s="10">
        <f t="shared" ref="H5:H28" si="3">+F5/G5</f>
        <v>0</v>
      </c>
      <c r="I5" s="17">
        <f t="shared" ref="I5:I27" si="4">IF(F5=0,0,+VLOOKUP(Q5,$B$32:$F$37,5,FALSE)*G5)</f>
        <v>0</v>
      </c>
      <c r="J5" s="5">
        <v>8</v>
      </c>
      <c r="K5" s="7" t="s">
        <v>152</v>
      </c>
      <c r="L5" s="10">
        <f>+SUMIF(Remuneraciones!$A:$A,J5,Remuneraciones!$Q:$Q)</f>
        <v>0</v>
      </c>
      <c r="M5" s="10">
        <f>+SUMIF(Servicios!$A:$A,J5,Servicios!$D:$D)</f>
        <v>0</v>
      </c>
      <c r="N5" s="10">
        <f>+SUMIF('Otros Gastos'!$A:$A,J5,'Otros Gastos'!$D:$D)</f>
        <v>0</v>
      </c>
      <c r="O5" s="16">
        <f t="shared" ref="O5:O27" si="5">+SUM(L5:N5)</f>
        <v>0</v>
      </c>
      <c r="P5" s="18">
        <f t="shared" si="0"/>
        <v>0</v>
      </c>
      <c r="Q5" t="s">
        <v>180</v>
      </c>
      <c r="R5" s="16">
        <f t="shared" ref="R5:R27" si="6">+IF(F5=0,0,IF(O5&gt;I5,I5-O5,0))</f>
        <v>0</v>
      </c>
      <c r="S5" s="18">
        <f t="shared" ref="S5:S27" si="7">+IF(O5=0,0,R5/O5)</f>
        <v>0</v>
      </c>
      <c r="T5" s="17">
        <f t="shared" ref="T5:T27" si="8">+L5*$S5</f>
        <v>0</v>
      </c>
      <c r="U5" s="17">
        <f t="shared" ref="U5:U27" si="9">+M5*$S5</f>
        <v>0</v>
      </c>
      <c r="V5" s="17">
        <f t="shared" ref="V5:V27" si="10">+N5*$S5</f>
        <v>0</v>
      </c>
      <c r="X5" s="5"/>
      <c r="Y5" s="7"/>
      <c r="Z5" s="28"/>
      <c r="AA5" s="28"/>
      <c r="AB5" s="18"/>
    </row>
    <row r="6" spans="1:28" x14ac:dyDescent="0.35">
      <c r="A6" s="5">
        <v>9</v>
      </c>
      <c r="B6" s="7" t="s">
        <v>153</v>
      </c>
      <c r="C6" s="10">
        <f>+SUMIF(Remuneraciones!$A:$A,A6,Remuneraciones!$P:$P)</f>
        <v>0</v>
      </c>
      <c r="D6" s="10">
        <f>+SUMIF(Servicios!$A:$A,A6,Servicios!$C:$C)</f>
        <v>0</v>
      </c>
      <c r="E6" s="10">
        <f>+SUMIF('Otros Gastos'!$A:$A,A6,'Otros Gastos'!$C:$C)</f>
        <v>0</v>
      </c>
      <c r="F6" s="16">
        <f t="shared" si="2"/>
        <v>0</v>
      </c>
      <c r="G6" s="17">
        <v>63591</v>
      </c>
      <c r="H6" s="10">
        <f t="shared" si="3"/>
        <v>0</v>
      </c>
      <c r="I6" s="17">
        <f t="shared" si="4"/>
        <v>0</v>
      </c>
      <c r="J6" s="5">
        <v>9</v>
      </c>
      <c r="K6" s="7" t="s">
        <v>153</v>
      </c>
      <c r="L6" s="10">
        <f>+SUMIF(Remuneraciones!$A:$A,J6,Remuneraciones!$Q:$Q)</f>
        <v>0</v>
      </c>
      <c r="M6" s="10">
        <f>+SUMIF(Servicios!$A:$A,J6,Servicios!$D:$D)</f>
        <v>0</v>
      </c>
      <c r="N6" s="10">
        <f>+SUMIF('Otros Gastos'!$A:$A,J6,'Otros Gastos'!$D:$D)</f>
        <v>0</v>
      </c>
      <c r="O6" s="16">
        <f t="shared" si="5"/>
        <v>0</v>
      </c>
      <c r="P6" s="18">
        <f t="shared" si="0"/>
        <v>0</v>
      </c>
      <c r="Q6" t="s">
        <v>151</v>
      </c>
      <c r="R6" s="16">
        <f t="shared" si="6"/>
        <v>0</v>
      </c>
      <c r="S6" s="18">
        <f t="shared" si="7"/>
        <v>0</v>
      </c>
      <c r="T6" s="17">
        <f t="shared" si="8"/>
        <v>0</v>
      </c>
      <c r="U6" s="17">
        <f t="shared" si="9"/>
        <v>0</v>
      </c>
      <c r="V6" s="17">
        <f t="shared" si="10"/>
        <v>0</v>
      </c>
      <c r="X6" s="5"/>
      <c r="Y6" s="7"/>
      <c r="Z6" s="28"/>
      <c r="AA6" s="28"/>
      <c r="AB6" s="18"/>
    </row>
    <row r="7" spans="1:28" x14ac:dyDescent="0.35">
      <c r="A7" s="5">
        <v>10</v>
      </c>
      <c r="B7" s="7" t="s">
        <v>154</v>
      </c>
      <c r="C7" s="10">
        <f>+SUMIF(Remuneraciones!$A:$A,A7,Remuneraciones!$P:$P)</f>
        <v>151934959.73233306</v>
      </c>
      <c r="D7" s="10">
        <f>+SUMIF(Servicios!$A:$A,A7,Servicios!$C:$C)</f>
        <v>0</v>
      </c>
      <c r="E7" s="10">
        <f>+SUMIF('Otros Gastos'!$A:$A,A7,'Otros Gastos'!$C:$C)</f>
        <v>0</v>
      </c>
      <c r="F7" s="16">
        <f t="shared" si="2"/>
        <v>151934959.73233306</v>
      </c>
      <c r="G7" s="17">
        <v>1957933</v>
      </c>
      <c r="H7" s="10">
        <f t="shared" si="3"/>
        <v>77.599672579364594</v>
      </c>
      <c r="I7" s="17">
        <f t="shared" si="4"/>
        <v>101164196.71009472</v>
      </c>
      <c r="J7" s="5">
        <v>10</v>
      </c>
      <c r="K7" s="7" t="s">
        <v>154</v>
      </c>
      <c r="L7" s="10">
        <f>+SUMIF(Remuneraciones!$A:$A,J7,Remuneraciones!$Q:$Q)</f>
        <v>101289973.1548887</v>
      </c>
      <c r="M7" s="10">
        <f>+SUMIF(Servicios!$A:$A,J7,Servicios!$D:$D)</f>
        <v>0</v>
      </c>
      <c r="N7" s="10">
        <f>+SUMIF('Otros Gastos'!$A:$A,J7,'Otros Gastos'!$D:$D)</f>
        <v>0</v>
      </c>
      <c r="O7" s="16">
        <f t="shared" si="5"/>
        <v>101289973.1548887</v>
      </c>
      <c r="P7" s="18">
        <f t="shared" si="0"/>
        <v>0.66666666666666663</v>
      </c>
      <c r="Q7" t="s">
        <v>154</v>
      </c>
      <c r="R7" s="16">
        <f t="shared" si="6"/>
        <v>-125776.44479398429</v>
      </c>
      <c r="S7" s="18">
        <f>+IF(O7=0,0,R7/O7)</f>
        <v>-1.2417462546036203E-3</v>
      </c>
      <c r="T7" s="17">
        <f t="shared" si="8"/>
        <v>-125776.44479398429</v>
      </c>
      <c r="U7" s="17">
        <f t="shared" si="9"/>
        <v>0</v>
      </c>
      <c r="V7" s="17">
        <f t="shared" si="10"/>
        <v>0</v>
      </c>
      <c r="X7" s="5"/>
      <c r="Y7" s="7"/>
      <c r="Z7" s="28"/>
      <c r="AA7" s="28"/>
      <c r="AB7" s="18"/>
    </row>
    <row r="8" spans="1:28" x14ac:dyDescent="0.35">
      <c r="A8" s="5">
        <v>12</v>
      </c>
      <c r="B8" s="7" t="s">
        <v>155</v>
      </c>
      <c r="C8" s="10">
        <f>+SUMIF(Remuneraciones!$A:$A,A8,Remuneraciones!$P:$P)</f>
        <v>0</v>
      </c>
      <c r="D8" s="10">
        <f>+SUMIF(Servicios!$A:$A,A8,Servicios!$C:$C)</f>
        <v>0</v>
      </c>
      <c r="E8" s="10">
        <f>+SUMIF('Otros Gastos'!$A:$A,A8,'Otros Gastos'!$C:$C)</f>
        <v>0</v>
      </c>
      <c r="F8" s="16">
        <f t="shared" si="2"/>
        <v>0</v>
      </c>
      <c r="G8" s="17">
        <v>26953</v>
      </c>
      <c r="H8" s="10">
        <f t="shared" si="3"/>
        <v>0</v>
      </c>
      <c r="I8" s="17">
        <f t="shared" si="4"/>
        <v>0</v>
      </c>
      <c r="J8" s="5">
        <v>12</v>
      </c>
      <c r="K8" s="7" t="s">
        <v>155</v>
      </c>
      <c r="L8" s="10">
        <f>+SUMIF(Remuneraciones!$A:$A,J8,Remuneraciones!$Q:$Q)</f>
        <v>0</v>
      </c>
      <c r="M8" s="10">
        <f>+SUMIF(Servicios!$A:$A,J8,Servicios!$D:$D)</f>
        <v>0</v>
      </c>
      <c r="N8" s="10">
        <f>+SUMIF('Otros Gastos'!$A:$A,J8,'Otros Gastos'!$D:$D)</f>
        <v>0</v>
      </c>
      <c r="O8" s="16">
        <f t="shared" si="5"/>
        <v>0</v>
      </c>
      <c r="P8" s="18">
        <f t="shared" si="0"/>
        <v>0</v>
      </c>
      <c r="Q8" t="s">
        <v>154</v>
      </c>
      <c r="R8" s="16">
        <f t="shared" si="6"/>
        <v>0</v>
      </c>
      <c r="S8" s="18">
        <f t="shared" si="7"/>
        <v>0</v>
      </c>
      <c r="T8" s="17">
        <f t="shared" si="8"/>
        <v>0</v>
      </c>
      <c r="U8" s="17">
        <f t="shared" si="9"/>
        <v>0</v>
      </c>
      <c r="V8" s="17">
        <f t="shared" si="10"/>
        <v>0</v>
      </c>
      <c r="X8" s="5"/>
      <c r="Y8" s="7"/>
      <c r="Z8" s="28"/>
      <c r="AA8" s="28"/>
      <c r="AB8" s="18"/>
    </row>
    <row r="9" spans="1:28" x14ac:dyDescent="0.35">
      <c r="A9" s="5">
        <v>13</v>
      </c>
      <c r="B9" s="7" t="s">
        <v>156</v>
      </c>
      <c r="C9" s="10">
        <f>+SUMIF(Remuneraciones!$A:$A,A9,Remuneraciones!$P:$P)</f>
        <v>0</v>
      </c>
      <c r="D9" s="10">
        <f>+SUMIF(Servicios!$A:$A,A9,Servicios!$C:$C)</f>
        <v>0</v>
      </c>
      <c r="E9" s="10">
        <f>+SUMIF('Otros Gastos'!$A:$A,A9,'Otros Gastos'!$C:$C)</f>
        <v>0</v>
      </c>
      <c r="F9" s="16">
        <f t="shared" si="2"/>
        <v>0</v>
      </c>
      <c r="G9" s="17">
        <v>4189</v>
      </c>
      <c r="H9" s="10">
        <f t="shared" si="3"/>
        <v>0</v>
      </c>
      <c r="I9" s="17">
        <f t="shared" si="4"/>
        <v>0</v>
      </c>
      <c r="J9" s="5">
        <v>13</v>
      </c>
      <c r="K9" s="7" t="s">
        <v>156</v>
      </c>
      <c r="L9" s="10">
        <f>+SUMIF(Remuneraciones!$A:$A,J9,Remuneraciones!$Q:$Q)</f>
        <v>0</v>
      </c>
      <c r="M9" s="10">
        <f>+SUMIF(Servicios!$A:$A,J9,Servicios!$D:$D)</f>
        <v>0</v>
      </c>
      <c r="N9" s="10">
        <f>+SUMIF('Otros Gastos'!$A:$A,J9,'Otros Gastos'!$D:$D)</f>
        <v>0</v>
      </c>
      <c r="O9" s="16">
        <f t="shared" si="5"/>
        <v>0</v>
      </c>
      <c r="P9" s="18">
        <f t="shared" si="0"/>
        <v>0</v>
      </c>
      <c r="Q9" t="s">
        <v>180</v>
      </c>
      <c r="R9" s="16">
        <f t="shared" si="6"/>
        <v>0</v>
      </c>
      <c r="S9" s="18">
        <f t="shared" si="7"/>
        <v>0</v>
      </c>
      <c r="T9" s="17">
        <f t="shared" si="8"/>
        <v>0</v>
      </c>
      <c r="U9" s="17">
        <f t="shared" si="9"/>
        <v>0</v>
      </c>
      <c r="V9" s="17">
        <f t="shared" si="10"/>
        <v>0</v>
      </c>
      <c r="X9" s="5"/>
      <c r="Y9" s="7"/>
      <c r="Z9" s="28"/>
      <c r="AA9" s="28"/>
      <c r="AB9" s="18"/>
    </row>
    <row r="10" spans="1:28" x14ac:dyDescent="0.35">
      <c r="A10" s="5">
        <v>14</v>
      </c>
      <c r="B10" s="7" t="s">
        <v>157</v>
      </c>
      <c r="C10" s="10">
        <f>+SUMIF(Remuneraciones!$A:$A,A10,Remuneraciones!$P:$P)</f>
        <v>0</v>
      </c>
      <c r="D10" s="10">
        <f>+SUMIF(Servicios!$A:$A,A10,Servicios!$C:$C)</f>
        <v>0</v>
      </c>
      <c r="E10" s="10">
        <f>+SUMIF('Otros Gastos'!$A:$A,A10,'Otros Gastos'!$C:$C)</f>
        <v>11349638.000000004</v>
      </c>
      <c r="F10" s="16">
        <f t="shared" si="2"/>
        <v>11349638.000000004</v>
      </c>
      <c r="G10" s="17">
        <v>60934</v>
      </c>
      <c r="H10" s="10">
        <f t="shared" si="3"/>
        <v>186.26116782092106</v>
      </c>
      <c r="I10" s="17">
        <f t="shared" si="4"/>
        <v>117954183.87631135</v>
      </c>
      <c r="J10" s="5">
        <v>14</v>
      </c>
      <c r="K10" s="7" t="s">
        <v>157</v>
      </c>
      <c r="L10" s="10">
        <f>+SUMIF(Remuneraciones!$A:$A,J10,Remuneraciones!$Q:$Q)</f>
        <v>0</v>
      </c>
      <c r="M10" s="10">
        <f>+SUMIF(Servicios!$A:$A,J10,Servicios!$D:$D)</f>
        <v>0</v>
      </c>
      <c r="N10" s="10">
        <f>+SUMIF('Otros Gastos'!$A:$A,J10,'Otros Gastos'!$D:$D)</f>
        <v>11034118.063600002</v>
      </c>
      <c r="O10" s="16">
        <f t="shared" si="5"/>
        <v>11034118.063600002</v>
      </c>
      <c r="P10" s="18">
        <f t="shared" si="0"/>
        <v>0.97219999999999984</v>
      </c>
      <c r="Q10" t="s">
        <v>180</v>
      </c>
      <c r="R10" s="16">
        <f t="shared" si="6"/>
        <v>0</v>
      </c>
      <c r="S10" s="18">
        <f t="shared" si="7"/>
        <v>0</v>
      </c>
      <c r="T10" s="17">
        <f t="shared" si="8"/>
        <v>0</v>
      </c>
      <c r="U10" s="17">
        <f t="shared" si="9"/>
        <v>0</v>
      </c>
      <c r="V10" s="17">
        <f t="shared" si="10"/>
        <v>0</v>
      </c>
      <c r="X10" s="5"/>
      <c r="Y10" s="7"/>
      <c r="Z10" s="28"/>
      <c r="AA10" s="28"/>
      <c r="AB10" s="18"/>
    </row>
    <row r="11" spans="1:28" x14ac:dyDescent="0.35">
      <c r="A11" s="5">
        <v>18</v>
      </c>
      <c r="B11" s="7" t="s">
        <v>158</v>
      </c>
      <c r="C11" s="10">
        <f>+SUMIF(Remuneraciones!$A:$A,A11,Remuneraciones!$P:$P)</f>
        <v>0</v>
      </c>
      <c r="D11" s="10">
        <f>+SUMIF(Servicios!$A:$A,A11,Servicios!$C:$C)</f>
        <v>0</v>
      </c>
      <c r="E11" s="10">
        <f>+SUMIF('Otros Gastos'!$A:$A,A11,'Otros Gastos'!$C:$C)</f>
        <v>0</v>
      </c>
      <c r="F11" s="16">
        <f t="shared" si="2"/>
        <v>0</v>
      </c>
      <c r="G11" s="17">
        <v>3013200</v>
      </c>
      <c r="H11" s="10">
        <f t="shared" si="3"/>
        <v>0</v>
      </c>
      <c r="I11" s="17">
        <f t="shared" si="4"/>
        <v>0</v>
      </c>
      <c r="J11" s="5">
        <v>18</v>
      </c>
      <c r="K11" s="7" t="s">
        <v>158</v>
      </c>
      <c r="L11" s="10">
        <f>+SUMIF(Remuneraciones!$A:$A,J11,Remuneraciones!$Q:$Q)</f>
        <v>0</v>
      </c>
      <c r="M11" s="10">
        <f>+SUMIF(Servicios!$A:$A,J11,Servicios!$D:$D)</f>
        <v>0</v>
      </c>
      <c r="N11" s="10">
        <f>+SUMIF('Otros Gastos'!$A:$A,J11,'Otros Gastos'!$D:$D)</f>
        <v>0</v>
      </c>
      <c r="O11" s="16">
        <f t="shared" si="5"/>
        <v>0</v>
      </c>
      <c r="P11" s="18">
        <f t="shared" si="0"/>
        <v>0</v>
      </c>
      <c r="Q11" t="s">
        <v>158</v>
      </c>
      <c r="R11" s="16">
        <f t="shared" si="6"/>
        <v>0</v>
      </c>
      <c r="S11" s="18">
        <f t="shared" si="7"/>
        <v>0</v>
      </c>
      <c r="T11" s="17">
        <f t="shared" si="8"/>
        <v>0</v>
      </c>
      <c r="U11" s="17">
        <f t="shared" si="9"/>
        <v>0</v>
      </c>
      <c r="V11" s="17">
        <f t="shared" si="10"/>
        <v>0</v>
      </c>
      <c r="X11" s="5"/>
      <c r="Y11" s="7"/>
      <c r="Z11" s="28"/>
      <c r="AA11" s="28"/>
      <c r="AB11" s="18"/>
    </row>
    <row r="12" spans="1:28" x14ac:dyDescent="0.35">
      <c r="A12" s="5">
        <v>21</v>
      </c>
      <c r="B12" s="7" t="s">
        <v>159</v>
      </c>
      <c r="C12" s="10">
        <f>+SUMIF(Remuneraciones!$A:$A,A12,Remuneraciones!$P:$P)</f>
        <v>0</v>
      </c>
      <c r="D12" s="10">
        <f>+SUMIF(Servicios!$A:$A,A12,Servicios!$C:$C)</f>
        <v>0</v>
      </c>
      <c r="E12" s="10">
        <f>+SUMIF('Otros Gastos'!$A:$A,A12,'Otros Gastos'!$C:$C)</f>
        <v>49791158</v>
      </c>
      <c r="F12" s="16">
        <f t="shared" si="2"/>
        <v>49791158</v>
      </c>
      <c r="G12" s="17">
        <v>26706</v>
      </c>
      <c r="H12" s="10">
        <f t="shared" si="3"/>
        <v>1864.4184078484236</v>
      </c>
      <c r="I12" s="17">
        <f t="shared" si="4"/>
        <v>51696662.529963091</v>
      </c>
      <c r="J12" s="5">
        <v>21</v>
      </c>
      <c r="K12" s="7" t="s">
        <v>159</v>
      </c>
      <c r="L12" s="10">
        <f>+SUMIF(Remuneraciones!$A:$A,J12,Remuneraciones!$Q:$Q)</f>
        <v>0</v>
      </c>
      <c r="M12" s="10">
        <f>+SUMIF(Servicios!$A:$A,J12,Servicios!$D:$D)</f>
        <v>0</v>
      </c>
      <c r="N12" s="10">
        <f>+SUMIF('Otros Gastos'!$A:$A,J12,'Otros Gastos'!$D:$D)</f>
        <v>17641378.185455441</v>
      </c>
      <c r="O12" s="16">
        <f t="shared" si="5"/>
        <v>17641378.185455441</v>
      </c>
      <c r="P12" s="18">
        <f t="shared" si="0"/>
        <v>0.35430744923537311</v>
      </c>
      <c r="Q12" t="s">
        <v>180</v>
      </c>
      <c r="R12" s="16">
        <f t="shared" si="6"/>
        <v>0</v>
      </c>
      <c r="S12" s="18">
        <f t="shared" si="7"/>
        <v>0</v>
      </c>
      <c r="T12" s="17">
        <f t="shared" si="8"/>
        <v>0</v>
      </c>
      <c r="U12" s="17">
        <f t="shared" si="9"/>
        <v>0</v>
      </c>
      <c r="V12" s="17">
        <f t="shared" si="10"/>
        <v>0</v>
      </c>
      <c r="X12" s="5"/>
      <c r="Y12" s="7"/>
      <c r="Z12" s="28"/>
      <c r="AA12" s="28"/>
      <c r="AB12" s="18"/>
    </row>
    <row r="13" spans="1:28" x14ac:dyDescent="0.35">
      <c r="A13" s="5">
        <v>22</v>
      </c>
      <c r="B13" s="7" t="s">
        <v>160</v>
      </c>
      <c r="C13" s="10">
        <f>+SUMIF(Remuneraciones!$A:$A,A13,Remuneraciones!$P:$P)</f>
        <v>0</v>
      </c>
      <c r="D13" s="10">
        <f>+SUMIF(Servicios!$A:$A,A13,Servicios!$C:$C)</f>
        <v>0</v>
      </c>
      <c r="E13" s="10">
        <f>+SUMIF('Otros Gastos'!$A:$A,A13,'Otros Gastos'!$C:$C)</f>
        <v>57794414</v>
      </c>
      <c r="F13" s="16">
        <f t="shared" si="2"/>
        <v>57794414</v>
      </c>
      <c r="G13" s="17">
        <v>374835</v>
      </c>
      <c r="H13" s="10">
        <f t="shared" si="3"/>
        <v>154.18627929622366</v>
      </c>
      <c r="I13" s="17">
        <f t="shared" si="4"/>
        <v>19367303.004662752</v>
      </c>
      <c r="J13" s="5">
        <v>22</v>
      </c>
      <c r="K13" s="7" t="s">
        <v>160</v>
      </c>
      <c r="L13" s="10">
        <f>+SUMIF(Remuneraciones!$A:$A,J13,Remuneraciones!$Q:$Q)</f>
        <v>0</v>
      </c>
      <c r="M13" s="10">
        <f>+SUMIF(Servicios!$A:$A,J13,Servicios!$D:$D)</f>
        <v>0</v>
      </c>
      <c r="N13" s="10">
        <f>+SUMIF('Otros Gastos'!$A:$A,J13,'Otros Gastos'!$D:$D)</f>
        <v>49012263.609728545</v>
      </c>
      <c r="O13" s="16">
        <f t="shared" si="5"/>
        <v>49012263.609728545</v>
      </c>
      <c r="P13" s="18">
        <f t="shared" si="0"/>
        <v>0.84804499635083319</v>
      </c>
      <c r="Q13" t="s">
        <v>161</v>
      </c>
      <c r="R13" s="16">
        <f t="shared" si="6"/>
        <v>-29644960.605065793</v>
      </c>
      <c r="S13" s="18">
        <f t="shared" si="7"/>
        <v>-0.60484781607151694</v>
      </c>
      <c r="T13" s="17">
        <f t="shared" si="8"/>
        <v>0</v>
      </c>
      <c r="U13" s="17">
        <f t="shared" si="9"/>
        <v>0</v>
      </c>
      <c r="V13" s="17">
        <f t="shared" si="10"/>
        <v>-29644960.605065793</v>
      </c>
      <c r="X13" s="5"/>
      <c r="Y13" s="7"/>
      <c r="Z13" s="28"/>
      <c r="AA13" s="28"/>
      <c r="AB13" s="18"/>
    </row>
    <row r="14" spans="1:28" x14ac:dyDescent="0.35">
      <c r="A14" s="5">
        <v>23</v>
      </c>
      <c r="B14" s="7" t="s">
        <v>161</v>
      </c>
      <c r="C14" s="10">
        <f>+SUMIF(Remuneraciones!$A:$A,A14,Remuneraciones!$P:$P)</f>
        <v>0</v>
      </c>
      <c r="D14" s="10">
        <f>+SUMIF(Servicios!$A:$A,A14,Servicios!$C:$C)</f>
        <v>0</v>
      </c>
      <c r="E14" s="10">
        <f>+SUMIF('Otros Gastos'!$A:$A,A14,'Otros Gastos'!$C:$C)</f>
        <v>57794382</v>
      </c>
      <c r="F14" s="16">
        <f t="shared" si="2"/>
        <v>57794382</v>
      </c>
      <c r="G14" s="17">
        <v>469165</v>
      </c>
      <c r="H14" s="10">
        <f t="shared" si="3"/>
        <v>123.18562126330822</v>
      </c>
      <c r="I14" s="17">
        <f t="shared" si="4"/>
        <v>24241228.044826657</v>
      </c>
      <c r="J14" s="5">
        <v>23</v>
      </c>
      <c r="K14" s="7" t="s">
        <v>161</v>
      </c>
      <c r="L14" s="10">
        <f>+SUMIF(Remuneraciones!$A:$A,J14,Remuneraciones!$Q:$Q)</f>
        <v>0</v>
      </c>
      <c r="M14" s="10">
        <f>+SUMIF(Servicios!$A:$A,J14,Servicios!$D:$D)</f>
        <v>0</v>
      </c>
      <c r="N14" s="10">
        <f>+SUMIF('Otros Gastos'!$A:$A,J14,'Otros Gastos'!$D:$D)</f>
        <v>48948374.642606236</v>
      </c>
      <c r="O14" s="16">
        <f t="shared" si="5"/>
        <v>48948374.642606236</v>
      </c>
      <c r="P14" s="18">
        <f t="shared" si="0"/>
        <v>0.8469400130034479</v>
      </c>
      <c r="Q14" t="s">
        <v>161</v>
      </c>
      <c r="R14" s="16">
        <f t="shared" si="6"/>
        <v>-24707146.597779579</v>
      </c>
      <c r="S14" s="18">
        <f t="shared" si="7"/>
        <v>-0.50475928523015112</v>
      </c>
      <c r="T14" s="17">
        <f t="shared" si="8"/>
        <v>0</v>
      </c>
      <c r="U14" s="17">
        <f t="shared" si="9"/>
        <v>0</v>
      </c>
      <c r="V14" s="17">
        <f t="shared" si="10"/>
        <v>-24707146.597779579</v>
      </c>
      <c r="X14" s="5"/>
      <c r="Y14" s="7"/>
      <c r="Z14" s="28"/>
      <c r="AA14" s="28"/>
      <c r="AB14" s="18"/>
    </row>
    <row r="15" spans="1:28" x14ac:dyDescent="0.35">
      <c r="A15" s="5">
        <v>24</v>
      </c>
      <c r="B15" s="7" t="s">
        <v>162</v>
      </c>
      <c r="C15" s="10">
        <f>+SUMIF(Remuneraciones!$A:$A,A15,Remuneraciones!$P:$P)</f>
        <v>0</v>
      </c>
      <c r="D15" s="10">
        <f>+SUMIF(Servicios!$A:$A,A15,Servicios!$C:$C)</f>
        <v>0</v>
      </c>
      <c r="E15" s="10">
        <f>+SUMIF('Otros Gastos'!$A:$A,A15,'Otros Gastos'!$C:$C)</f>
        <v>3481588</v>
      </c>
      <c r="F15" s="16">
        <f t="shared" si="2"/>
        <v>3481588</v>
      </c>
      <c r="G15" s="17">
        <v>46570</v>
      </c>
      <c r="H15" s="10">
        <f t="shared" si="3"/>
        <v>74.760317801159545</v>
      </c>
      <c r="I15" s="17">
        <f t="shared" si="4"/>
        <v>2406219.5390695757</v>
      </c>
      <c r="J15" s="5">
        <v>24</v>
      </c>
      <c r="K15" s="7" t="s">
        <v>162</v>
      </c>
      <c r="L15" s="10">
        <f>+SUMIF(Remuneraciones!$A:$A,J15,Remuneraciones!$Q:$Q)</f>
        <v>0</v>
      </c>
      <c r="M15" s="10">
        <f>+SUMIF(Servicios!$A:$A,J15,Servicios!$D:$D)</f>
        <v>0</v>
      </c>
      <c r="N15" s="10">
        <f>+SUMIF('Otros Gastos'!$A:$A,J15,'Otros Gastos'!$D:$D)</f>
        <v>2814341.5328511298</v>
      </c>
      <c r="O15" s="16">
        <f t="shared" si="5"/>
        <v>2814341.5328511298</v>
      </c>
      <c r="P15" s="18">
        <f t="shared" si="0"/>
        <v>0.80834996353707844</v>
      </c>
      <c r="Q15" t="s">
        <v>161</v>
      </c>
      <c r="R15" s="16">
        <f t="shared" si="6"/>
        <v>-408121.99378155405</v>
      </c>
      <c r="S15" s="18">
        <f t="shared" si="7"/>
        <v>-0.14501509110306779</v>
      </c>
      <c r="T15" s="17">
        <f t="shared" si="8"/>
        <v>0</v>
      </c>
      <c r="U15" s="17">
        <f t="shared" si="9"/>
        <v>0</v>
      </c>
      <c r="V15" s="17">
        <f t="shared" si="10"/>
        <v>-408121.99378155405</v>
      </c>
      <c r="X15" s="5"/>
      <c r="Y15" s="7"/>
      <c r="Z15" s="28"/>
      <c r="AA15" s="28"/>
      <c r="AB15" s="18"/>
    </row>
    <row r="16" spans="1:28" x14ac:dyDescent="0.35">
      <c r="A16" s="5">
        <v>25</v>
      </c>
      <c r="B16" s="7" t="s">
        <v>163</v>
      </c>
      <c r="C16" s="10">
        <f>+SUMIF(Remuneraciones!$A:$A,A16,Remuneraciones!$P:$P)</f>
        <v>73640694</v>
      </c>
      <c r="D16" s="10">
        <f>+SUMIF(Servicios!$A:$A,A16,Servicios!$C:$C)</f>
        <v>0</v>
      </c>
      <c r="E16" s="10">
        <f>+SUMIF('Otros Gastos'!$A:$A,A16,'Otros Gastos'!$C:$C)</f>
        <v>0</v>
      </c>
      <c r="F16" s="16">
        <f t="shared" si="2"/>
        <v>73640694</v>
      </c>
      <c r="G16" s="17">
        <v>66107</v>
      </c>
      <c r="H16" s="10">
        <f t="shared" si="3"/>
        <v>1113.9621220143101</v>
      </c>
      <c r="I16" s="17">
        <f t="shared" si="4"/>
        <v>3415674.3626642139</v>
      </c>
      <c r="J16" s="5">
        <v>25</v>
      </c>
      <c r="K16" s="7" t="s">
        <v>163</v>
      </c>
      <c r="L16" s="10">
        <f>+SUMIF(Remuneraciones!$A:$A,J16,Remuneraciones!$Q:$Q)</f>
        <v>33138313</v>
      </c>
      <c r="M16" s="10">
        <f>+SUMIF(Servicios!$A:$A,J16,Servicios!$D:$D)</f>
        <v>0</v>
      </c>
      <c r="N16" s="10">
        <f>+SUMIF('Otros Gastos'!$A:$A,J16,'Otros Gastos'!$D:$D)</f>
        <v>0</v>
      </c>
      <c r="O16" s="16">
        <f t="shared" si="5"/>
        <v>33138313</v>
      </c>
      <c r="P16" s="18">
        <f t="shared" si="0"/>
        <v>0.45000000950561386</v>
      </c>
      <c r="Q16" t="s">
        <v>158</v>
      </c>
      <c r="R16" s="16">
        <f t="shared" si="6"/>
        <v>-29722638.637335785</v>
      </c>
      <c r="S16" s="18">
        <f t="shared" si="7"/>
        <v>-0.89692672760184822</v>
      </c>
      <c r="T16" s="17">
        <f t="shared" si="8"/>
        <v>-29722638.637335785</v>
      </c>
      <c r="U16" s="17">
        <f t="shared" si="9"/>
        <v>0</v>
      </c>
      <c r="V16" s="17">
        <f t="shared" si="10"/>
        <v>0</v>
      </c>
      <c r="X16" s="5"/>
      <c r="Y16" s="7"/>
      <c r="Z16" s="28"/>
      <c r="AA16" s="28"/>
      <c r="AB16" s="18"/>
    </row>
    <row r="17" spans="1:28" x14ac:dyDescent="0.35">
      <c r="A17" s="5">
        <v>26</v>
      </c>
      <c r="B17" s="7" t="s">
        <v>164</v>
      </c>
      <c r="C17" s="10">
        <f>+SUMIF(Remuneraciones!$A:$A,A17,Remuneraciones!$P:$P)</f>
        <v>0</v>
      </c>
      <c r="D17" s="10">
        <f>+SUMIF(Servicios!$A:$A,A17,Servicios!$C:$C)</f>
        <v>0</v>
      </c>
      <c r="E17" s="10">
        <f>+SUMIF('Otros Gastos'!$A:$A,A17,'Otros Gastos'!$C:$C)</f>
        <v>0</v>
      </c>
      <c r="F17" s="16">
        <f t="shared" si="2"/>
        <v>0</v>
      </c>
      <c r="G17" s="17">
        <v>16713</v>
      </c>
      <c r="H17" s="10">
        <f t="shared" si="3"/>
        <v>0</v>
      </c>
      <c r="I17" s="17">
        <f t="shared" si="4"/>
        <v>0</v>
      </c>
      <c r="J17" s="5">
        <v>26</v>
      </c>
      <c r="K17" s="7" t="s">
        <v>164</v>
      </c>
      <c r="L17" s="10">
        <f>+SUMIF(Remuneraciones!$A:$A,J17,Remuneraciones!$Q:$Q)</f>
        <v>0</v>
      </c>
      <c r="M17" s="10">
        <f>+SUMIF(Servicios!$A:$A,J17,Servicios!$D:$D)</f>
        <v>0</v>
      </c>
      <c r="N17" s="10">
        <f>+SUMIF('Otros Gastos'!$A:$A,J17,'Otros Gastos'!$D:$D)</f>
        <v>0</v>
      </c>
      <c r="O17" s="16">
        <f t="shared" si="5"/>
        <v>0</v>
      </c>
      <c r="P17" s="18">
        <f t="shared" si="0"/>
        <v>0</v>
      </c>
      <c r="Q17" t="s">
        <v>180</v>
      </c>
      <c r="R17" s="16">
        <f t="shared" si="6"/>
        <v>0</v>
      </c>
      <c r="S17" s="18">
        <f t="shared" si="7"/>
        <v>0</v>
      </c>
      <c r="T17" s="17">
        <f t="shared" si="8"/>
        <v>0</v>
      </c>
      <c r="U17" s="17">
        <f t="shared" si="9"/>
        <v>0</v>
      </c>
      <c r="V17" s="17">
        <f t="shared" si="10"/>
        <v>0</v>
      </c>
      <c r="X17" s="5"/>
      <c r="Y17" s="7"/>
      <c r="Z17" s="28"/>
      <c r="AA17" s="28"/>
      <c r="AB17" s="18"/>
    </row>
    <row r="18" spans="1:28" x14ac:dyDescent="0.35">
      <c r="A18" s="5">
        <v>28</v>
      </c>
      <c r="B18" s="7" t="s">
        <v>165</v>
      </c>
      <c r="C18" s="10">
        <f>+SUMIF(Remuneraciones!$A:$A,A18,Remuneraciones!$P:$P)</f>
        <v>0</v>
      </c>
      <c r="D18" s="10">
        <f>+SUMIF(Servicios!$A:$A,A18,Servicios!$C:$C)</f>
        <v>0</v>
      </c>
      <c r="E18" s="10">
        <f>+SUMIF('Otros Gastos'!$A:$A,A18,'Otros Gastos'!$C:$C)</f>
        <v>0</v>
      </c>
      <c r="F18" s="16">
        <f t="shared" si="2"/>
        <v>0</v>
      </c>
      <c r="G18" s="17">
        <v>6553</v>
      </c>
      <c r="H18" s="10">
        <f t="shared" si="3"/>
        <v>0</v>
      </c>
      <c r="I18" s="17">
        <f t="shared" si="4"/>
        <v>0</v>
      </c>
      <c r="J18" s="5">
        <v>28</v>
      </c>
      <c r="K18" s="7" t="s">
        <v>165</v>
      </c>
      <c r="L18" s="10">
        <f>+SUMIF(Remuneraciones!$A:$A,J18,Remuneraciones!$Q:$Q)</f>
        <v>0</v>
      </c>
      <c r="M18" s="10">
        <f>+SUMIF(Servicios!$A:$A,J18,Servicios!$D:$D)</f>
        <v>0</v>
      </c>
      <c r="N18" s="10">
        <f>+SUMIF('Otros Gastos'!$A:$A,J18,'Otros Gastos'!$D:$D)</f>
        <v>0</v>
      </c>
      <c r="O18" s="16">
        <f t="shared" si="5"/>
        <v>0</v>
      </c>
      <c r="P18" s="18">
        <f t="shared" si="0"/>
        <v>0</v>
      </c>
      <c r="Q18" t="s">
        <v>151</v>
      </c>
      <c r="R18" s="16">
        <f t="shared" si="6"/>
        <v>0</v>
      </c>
      <c r="S18" s="18">
        <f t="shared" si="7"/>
        <v>0</v>
      </c>
      <c r="T18" s="17">
        <f t="shared" si="8"/>
        <v>0</v>
      </c>
      <c r="U18" s="17">
        <f t="shared" si="9"/>
        <v>0</v>
      </c>
      <c r="V18" s="17">
        <f t="shared" si="10"/>
        <v>0</v>
      </c>
      <c r="X18" s="5"/>
      <c r="Y18" s="7"/>
      <c r="Z18" s="28"/>
      <c r="AA18" s="28"/>
      <c r="AB18" s="18"/>
    </row>
    <row r="19" spans="1:28" x14ac:dyDescent="0.35">
      <c r="A19" s="5">
        <v>29</v>
      </c>
      <c r="B19" s="7" t="s">
        <v>166</v>
      </c>
      <c r="C19" s="10">
        <f>+SUMIF(Remuneraciones!$A:$A,A19,Remuneraciones!$P:$P)</f>
        <v>41231530.493459232</v>
      </c>
      <c r="D19" s="10">
        <f>+SUMIF(Servicios!$A:$A,A19,Servicios!$C:$C)</f>
        <v>3125143</v>
      </c>
      <c r="E19" s="10">
        <f>+SUMIF('Otros Gastos'!$A:$A,A19,'Otros Gastos'!$C:$C)</f>
        <v>0</v>
      </c>
      <c r="F19" s="16">
        <f t="shared" si="2"/>
        <v>44356673.493459232</v>
      </c>
      <c r="G19" s="17">
        <v>12163</v>
      </c>
      <c r="H19" s="10">
        <f t="shared" si="3"/>
        <v>3646.8530373640742</v>
      </c>
      <c r="I19" s="17">
        <f t="shared" si="4"/>
        <v>23544765.45914555</v>
      </c>
      <c r="J19" s="5">
        <v>29</v>
      </c>
      <c r="K19" s="7" t="s">
        <v>166</v>
      </c>
      <c r="L19" s="10">
        <f>+SUMIF(Remuneraciones!$A:$A,J19,Remuneraciones!$Q:$Q)</f>
        <v>21327354.318677288</v>
      </c>
      <c r="M19" s="10">
        <f>+SUMIF(Servicios!$A:$A,J19,Servicios!$D:$D)</f>
        <v>2187600.1</v>
      </c>
      <c r="N19" s="10">
        <f>+SUMIF('Otros Gastos'!$A:$A,J19,'Otros Gastos'!$D:$D)</f>
        <v>0</v>
      </c>
      <c r="O19" s="16">
        <f t="shared" si="5"/>
        <v>23514954.418677289</v>
      </c>
      <c r="P19" s="18">
        <f t="shared" si="0"/>
        <v>0.53013340646802043</v>
      </c>
      <c r="Q19" t="s">
        <v>180</v>
      </c>
      <c r="R19" s="16">
        <f t="shared" si="6"/>
        <v>0</v>
      </c>
      <c r="S19" s="18">
        <f t="shared" si="7"/>
        <v>0</v>
      </c>
      <c r="T19" s="17">
        <f t="shared" si="8"/>
        <v>0</v>
      </c>
      <c r="U19" s="17">
        <f t="shared" si="9"/>
        <v>0</v>
      </c>
      <c r="V19" s="17">
        <f t="shared" si="10"/>
        <v>0</v>
      </c>
      <c r="X19" s="5"/>
      <c r="Y19" s="7"/>
      <c r="Z19" s="28"/>
      <c r="AA19" s="28"/>
      <c r="AB19" s="18"/>
    </row>
    <row r="20" spans="1:28" x14ac:dyDescent="0.35">
      <c r="A20" s="5">
        <v>31</v>
      </c>
      <c r="B20" s="7" t="s">
        <v>167</v>
      </c>
      <c r="C20" s="10">
        <f>+SUMIF(Remuneraciones!$A:$A,A20,Remuneraciones!$P:$P)</f>
        <v>0</v>
      </c>
      <c r="D20" s="10">
        <f>+SUMIF(Servicios!$A:$A,A20,Servicios!$C:$C)</f>
        <v>0</v>
      </c>
      <c r="E20" s="10">
        <f>+SUMIF('Otros Gastos'!$A:$A,A20,'Otros Gastos'!$C:$C)</f>
        <v>0</v>
      </c>
      <c r="F20" s="16">
        <f t="shared" si="2"/>
        <v>0</v>
      </c>
      <c r="G20" s="17">
        <v>34129</v>
      </c>
      <c r="H20" s="10">
        <f t="shared" si="3"/>
        <v>0</v>
      </c>
      <c r="I20" s="17">
        <f t="shared" si="4"/>
        <v>0</v>
      </c>
      <c r="J20" s="5">
        <v>31</v>
      </c>
      <c r="K20" s="7" t="s">
        <v>167</v>
      </c>
      <c r="L20" s="10">
        <f>+SUMIF(Remuneraciones!$A:$A,J20,Remuneraciones!$Q:$Q)</f>
        <v>0</v>
      </c>
      <c r="M20" s="10">
        <f>+SUMIF(Servicios!$A:$A,J20,Servicios!$D:$D)</f>
        <v>0</v>
      </c>
      <c r="N20" s="10">
        <f>+SUMIF('Otros Gastos'!$A:$A,J20,'Otros Gastos'!$D:$D)</f>
        <v>0</v>
      </c>
      <c r="O20" s="16">
        <f t="shared" si="5"/>
        <v>0</v>
      </c>
      <c r="P20" s="18">
        <f t="shared" si="0"/>
        <v>0</v>
      </c>
      <c r="Q20" t="s">
        <v>151</v>
      </c>
      <c r="R20" s="16">
        <f t="shared" si="6"/>
        <v>0</v>
      </c>
      <c r="S20" s="18">
        <f t="shared" si="7"/>
        <v>0</v>
      </c>
      <c r="T20" s="17">
        <f t="shared" si="8"/>
        <v>0</v>
      </c>
      <c r="U20" s="17">
        <f t="shared" si="9"/>
        <v>0</v>
      </c>
      <c r="V20" s="17">
        <f t="shared" si="10"/>
        <v>0</v>
      </c>
      <c r="X20" s="5"/>
      <c r="Y20" s="7"/>
      <c r="Z20" s="28"/>
      <c r="AA20" s="28"/>
      <c r="AB20" s="18"/>
    </row>
    <row r="21" spans="1:28" x14ac:dyDescent="0.35">
      <c r="A21" s="5">
        <v>32</v>
      </c>
      <c r="B21" s="7" t="s">
        <v>168</v>
      </c>
      <c r="C21" s="10">
        <f>+SUMIF(Remuneraciones!$A:$A,A21,Remuneraciones!$P:$P)</f>
        <v>0</v>
      </c>
      <c r="D21" s="10">
        <f>+SUMIF(Servicios!$A:$A,A21,Servicios!$C:$C)</f>
        <v>0</v>
      </c>
      <c r="E21" s="10">
        <f>+SUMIF('Otros Gastos'!$A:$A,A21,'Otros Gastos'!$C:$C)</f>
        <v>0</v>
      </c>
      <c r="F21" s="16">
        <f t="shared" si="2"/>
        <v>0</v>
      </c>
      <c r="G21" s="17">
        <v>24612</v>
      </c>
      <c r="H21" s="10">
        <f t="shared" si="3"/>
        <v>0</v>
      </c>
      <c r="I21" s="17">
        <f t="shared" si="4"/>
        <v>0</v>
      </c>
      <c r="J21" s="5">
        <v>32</v>
      </c>
      <c r="K21" s="7" t="s">
        <v>168</v>
      </c>
      <c r="L21" s="10">
        <f>+SUMIF(Remuneraciones!$A:$A,J21,Remuneraciones!$Q:$Q)</f>
        <v>0</v>
      </c>
      <c r="M21" s="10">
        <f>+SUMIF(Servicios!$A:$A,J21,Servicios!$D:$D)</f>
        <v>0</v>
      </c>
      <c r="N21" s="10">
        <f>+SUMIF('Otros Gastos'!$A:$A,J21,'Otros Gastos'!$D:$D)</f>
        <v>0</v>
      </c>
      <c r="O21" s="16">
        <f t="shared" si="5"/>
        <v>0</v>
      </c>
      <c r="P21" s="18">
        <f t="shared" si="0"/>
        <v>0</v>
      </c>
      <c r="Q21" t="s">
        <v>151</v>
      </c>
      <c r="R21" s="16">
        <f t="shared" si="6"/>
        <v>0</v>
      </c>
      <c r="S21" s="18">
        <f t="shared" si="7"/>
        <v>0</v>
      </c>
      <c r="T21" s="17">
        <f t="shared" si="8"/>
        <v>0</v>
      </c>
      <c r="U21" s="17">
        <f t="shared" si="9"/>
        <v>0</v>
      </c>
      <c r="V21" s="17">
        <f t="shared" si="10"/>
        <v>0</v>
      </c>
      <c r="X21" s="5"/>
      <c r="Y21" s="7"/>
      <c r="Z21" s="28"/>
      <c r="AA21" s="28"/>
      <c r="AB21" s="18"/>
    </row>
    <row r="22" spans="1:28" x14ac:dyDescent="0.35">
      <c r="A22" s="5">
        <v>33</v>
      </c>
      <c r="B22" s="7" t="s">
        <v>169</v>
      </c>
      <c r="C22" s="10">
        <f>+SUMIF(Remuneraciones!$A:$A,A22,Remuneraciones!$P:$P)</f>
        <v>0</v>
      </c>
      <c r="D22" s="10">
        <f>+SUMIF(Servicios!$A:$A,A22,Servicios!$C:$C)</f>
        <v>0</v>
      </c>
      <c r="E22" s="10">
        <f>+SUMIF('Otros Gastos'!$A:$A,A22,'Otros Gastos'!$C:$C)</f>
        <v>124199207</v>
      </c>
      <c r="F22" s="16">
        <f t="shared" si="2"/>
        <v>124199207</v>
      </c>
      <c r="G22" s="17">
        <v>68901</v>
      </c>
      <c r="H22" s="10">
        <f t="shared" si="3"/>
        <v>1802.5748102349748</v>
      </c>
      <c r="I22" s="17">
        <f t="shared" si="4"/>
        <v>133376460.1579041</v>
      </c>
      <c r="J22" s="5">
        <v>33</v>
      </c>
      <c r="K22" s="7" t="s">
        <v>169</v>
      </c>
      <c r="L22" s="10">
        <f>+SUMIF(Remuneraciones!$A:$A,J22,Remuneraciones!$Q:$Q)</f>
        <v>0</v>
      </c>
      <c r="M22" s="10">
        <f>+SUMIF(Servicios!$A:$A,J22,Servicios!$D:$D)</f>
        <v>0</v>
      </c>
      <c r="N22" s="10">
        <f>+SUMIF('Otros Gastos'!$A:$A,J22,'Otros Gastos'!$D:$D)</f>
        <v>90665420.468010873</v>
      </c>
      <c r="O22" s="16">
        <f t="shared" si="5"/>
        <v>90665420.468010873</v>
      </c>
      <c r="P22" s="18">
        <f t="shared" si="0"/>
        <v>0.72999999483097244</v>
      </c>
      <c r="Q22" t="s">
        <v>180</v>
      </c>
      <c r="R22" s="16">
        <f t="shared" si="6"/>
        <v>0</v>
      </c>
      <c r="S22" s="18">
        <f t="shared" si="7"/>
        <v>0</v>
      </c>
      <c r="T22" s="17">
        <f t="shared" si="8"/>
        <v>0</v>
      </c>
      <c r="U22" s="17">
        <f t="shared" si="9"/>
        <v>0</v>
      </c>
      <c r="V22" s="17">
        <f t="shared" si="10"/>
        <v>0</v>
      </c>
      <c r="X22" s="5"/>
      <c r="Y22" s="7"/>
      <c r="Z22" s="28"/>
      <c r="AA22" s="28"/>
      <c r="AB22" s="18"/>
    </row>
    <row r="23" spans="1:28" x14ac:dyDescent="0.35">
      <c r="A23" s="5">
        <v>34</v>
      </c>
      <c r="B23" s="7" t="s">
        <v>170</v>
      </c>
      <c r="C23" s="10">
        <f>+SUMIF(Remuneraciones!$A:$A,A23,Remuneraciones!$P:$P)</f>
        <v>0</v>
      </c>
      <c r="D23" s="10">
        <f>+SUMIF(Servicios!$A:$A,A23,Servicios!$C:$C)</f>
        <v>1695002</v>
      </c>
      <c r="E23" s="10">
        <f>+SUMIF('Otros Gastos'!$A:$A,A23,'Otros Gastos'!$C:$C)</f>
        <v>0</v>
      </c>
      <c r="F23" s="16">
        <f t="shared" si="2"/>
        <v>1695002</v>
      </c>
      <c r="G23" s="17">
        <v>15486</v>
      </c>
      <c r="H23" s="10">
        <f t="shared" si="3"/>
        <v>109.45382926514272</v>
      </c>
      <c r="I23" s="17">
        <f t="shared" si="4"/>
        <v>29977327.789223712</v>
      </c>
      <c r="J23" s="5">
        <v>34</v>
      </c>
      <c r="K23" s="7" t="s">
        <v>170</v>
      </c>
      <c r="L23" s="10">
        <f>+SUMIF(Remuneraciones!$A:$A,J23,Remuneraciones!$Q:$Q)</f>
        <v>0</v>
      </c>
      <c r="M23" s="10">
        <f>+SUMIF(Servicios!$A:$A,J23,Servicios!$D:$D)</f>
        <v>1356001</v>
      </c>
      <c r="N23" s="10">
        <f>+SUMIF('Otros Gastos'!$A:$A,J23,'Otros Gastos'!$D:$D)</f>
        <v>0</v>
      </c>
      <c r="O23" s="16">
        <f t="shared" si="5"/>
        <v>1356001</v>
      </c>
      <c r="P23" s="18">
        <f t="shared" si="0"/>
        <v>0.79999964601811679</v>
      </c>
      <c r="Q23" t="s">
        <v>180</v>
      </c>
      <c r="R23" s="16">
        <f t="shared" si="6"/>
        <v>0</v>
      </c>
      <c r="S23" s="18">
        <f t="shared" si="7"/>
        <v>0</v>
      </c>
      <c r="T23" s="17">
        <f t="shared" si="8"/>
        <v>0</v>
      </c>
      <c r="U23" s="17">
        <f t="shared" si="9"/>
        <v>0</v>
      </c>
      <c r="V23" s="17">
        <f t="shared" si="10"/>
        <v>0</v>
      </c>
      <c r="X23" s="5"/>
      <c r="Y23" s="7"/>
      <c r="Z23" s="28"/>
      <c r="AA23" s="28"/>
      <c r="AB23" s="18"/>
    </row>
    <row r="24" spans="1:28" x14ac:dyDescent="0.35">
      <c r="A24" s="5">
        <v>35</v>
      </c>
      <c r="B24" s="7" t="s">
        <v>171</v>
      </c>
      <c r="C24" s="10">
        <f>+SUMIF(Remuneraciones!$A:$A,A24,Remuneraciones!$P:$P)</f>
        <v>0</v>
      </c>
      <c r="D24" s="10">
        <f>+SUMIF(Servicios!$A:$A,A24,Servicios!$C:$C)</f>
        <v>0</v>
      </c>
      <c r="E24" s="10">
        <f>+SUMIF('Otros Gastos'!$A:$A,A24,'Otros Gastos'!$C:$C)</f>
        <v>82298780</v>
      </c>
      <c r="F24" s="16">
        <f t="shared" si="2"/>
        <v>82298780</v>
      </c>
      <c r="G24" s="17">
        <v>8618</v>
      </c>
      <c r="H24" s="10">
        <f t="shared" si="3"/>
        <v>9549.6379670457191</v>
      </c>
      <c r="I24" s="17">
        <f t="shared" si="4"/>
        <v>16682462.28125597</v>
      </c>
      <c r="J24" s="5">
        <v>35</v>
      </c>
      <c r="K24" s="7" t="s">
        <v>171</v>
      </c>
      <c r="L24" s="10">
        <f>+SUMIF(Remuneraciones!$A:$A,J24,Remuneraciones!$Q:$Q)</f>
        <v>0</v>
      </c>
      <c r="M24" s="10">
        <f>+SUMIF(Servicios!$A:$A,J24,Servicios!$D:$D)</f>
        <v>0</v>
      </c>
      <c r="N24" s="10">
        <f>+SUMIF('Otros Gastos'!$A:$A,J24,'Otros Gastos'!$D:$D)</f>
        <v>82298780</v>
      </c>
      <c r="O24" s="16">
        <f t="shared" si="5"/>
        <v>82298780</v>
      </c>
      <c r="P24" s="18">
        <f t="shared" si="0"/>
        <v>1</v>
      </c>
      <c r="Q24" t="s">
        <v>180</v>
      </c>
      <c r="R24" s="16">
        <f t="shared" si="6"/>
        <v>-65616317.718744032</v>
      </c>
      <c r="S24" s="18">
        <f t="shared" si="7"/>
        <v>-0.79729392973679603</v>
      </c>
      <c r="T24" s="17">
        <f t="shared" si="8"/>
        <v>0</v>
      </c>
      <c r="U24" s="17">
        <f t="shared" si="9"/>
        <v>0</v>
      </c>
      <c r="V24" s="17">
        <f t="shared" si="10"/>
        <v>-65616317.718744032</v>
      </c>
      <c r="X24" s="5"/>
      <c r="Y24" s="7"/>
      <c r="Z24" s="28"/>
      <c r="AA24" s="28"/>
      <c r="AB24" s="18"/>
    </row>
    <row r="25" spans="1:28" x14ac:dyDescent="0.35">
      <c r="A25" s="5">
        <v>36</v>
      </c>
      <c r="B25" s="7" t="s">
        <v>172</v>
      </c>
      <c r="C25" s="10">
        <f>+SUMIF(Remuneraciones!$A:$A,A25,Remuneraciones!$P:$P)</f>
        <v>0</v>
      </c>
      <c r="D25" s="10">
        <f>+SUMIF(Servicios!$A:$A,A25,Servicios!$C:$C)</f>
        <v>0</v>
      </c>
      <c r="E25" s="10">
        <f>+SUMIF('Otros Gastos'!$A:$A,A25,'Otros Gastos'!$C:$C)</f>
        <v>52079425.999999978</v>
      </c>
      <c r="F25" s="16">
        <f t="shared" si="2"/>
        <v>52079425.999999978</v>
      </c>
      <c r="G25" s="17">
        <v>7285</v>
      </c>
      <c r="H25" s="10">
        <f t="shared" si="3"/>
        <v>7148.857378174328</v>
      </c>
      <c r="I25" s="17">
        <f t="shared" si="4"/>
        <v>14102081.424802708</v>
      </c>
      <c r="J25" s="5">
        <v>36</v>
      </c>
      <c r="K25" s="7" t="s">
        <v>172</v>
      </c>
      <c r="L25" s="10">
        <f>+SUMIF(Remuneraciones!$A:$A,J25,Remuneraciones!$Q:$Q)</f>
        <v>0</v>
      </c>
      <c r="M25" s="10">
        <f>+SUMIF(Servicios!$A:$A,J25,Servicios!$D:$D)</f>
        <v>0</v>
      </c>
      <c r="N25" s="10">
        <f>+SUMIF('Otros Gastos'!$A:$A,J25,'Otros Gastos'!$D:$D)</f>
        <v>29164478.559999995</v>
      </c>
      <c r="O25" s="16">
        <f t="shared" si="5"/>
        <v>29164478.559999995</v>
      </c>
      <c r="P25" s="18">
        <f t="shared" si="0"/>
        <v>0.56000000000000016</v>
      </c>
      <c r="Q25" t="s">
        <v>180</v>
      </c>
      <c r="R25" s="16">
        <f t="shared" si="6"/>
        <v>-15062397.135197287</v>
      </c>
      <c r="S25" s="18">
        <f t="shared" si="7"/>
        <v>-0.51646379016204469</v>
      </c>
      <c r="T25" s="17">
        <f t="shared" si="8"/>
        <v>0</v>
      </c>
      <c r="U25" s="17">
        <f t="shared" si="9"/>
        <v>0</v>
      </c>
      <c r="V25" s="17">
        <f t="shared" si="10"/>
        <v>-15062397.135197289</v>
      </c>
      <c r="X25" s="5"/>
      <c r="Y25" s="7"/>
      <c r="Z25" s="28"/>
      <c r="AA25" s="28"/>
      <c r="AB25" s="18"/>
    </row>
    <row r="26" spans="1:28" x14ac:dyDescent="0.35">
      <c r="A26" s="5">
        <v>39</v>
      </c>
      <c r="B26" s="7" t="s">
        <v>173</v>
      </c>
      <c r="C26" s="10">
        <f>+SUMIF(Remuneraciones!$A:$A,A26,Remuneraciones!$P:$P)</f>
        <v>0</v>
      </c>
      <c r="D26" s="10">
        <f>+SUMIF(Servicios!$A:$A,A26,Servicios!$C:$C)</f>
        <v>0</v>
      </c>
      <c r="E26" s="10">
        <f>+SUMIF('Otros Gastos'!$A:$A,A26,'Otros Gastos'!$C:$C)</f>
        <v>3481589</v>
      </c>
      <c r="F26" s="16">
        <f t="shared" si="2"/>
        <v>3481589</v>
      </c>
      <c r="G26" s="17">
        <v>25221</v>
      </c>
      <c r="H26" s="10">
        <f t="shared" si="3"/>
        <v>138.04325760279133</v>
      </c>
      <c r="I26" s="17">
        <f t="shared" si="4"/>
        <v>1303140.712795228</v>
      </c>
      <c r="J26" s="5">
        <v>39</v>
      </c>
      <c r="K26" s="7" t="s">
        <v>173</v>
      </c>
      <c r="L26" s="10">
        <f>+SUMIF(Remuneraciones!$A:$A,J26,Remuneraciones!$Q:$Q)</f>
        <v>0</v>
      </c>
      <c r="M26" s="10">
        <f>+SUMIF(Servicios!$A:$A,J26,Servicios!$D:$D)</f>
        <v>0</v>
      </c>
      <c r="N26" s="10">
        <f>+SUMIF('Otros Gastos'!$A:$A,J26,'Otros Gastos'!$D:$D)</f>
        <v>2959350.3177575087</v>
      </c>
      <c r="O26" s="16">
        <f t="shared" si="5"/>
        <v>2959350.3177575087</v>
      </c>
      <c r="P26" s="18">
        <f t="shared" si="0"/>
        <v>0.84999990457159325</v>
      </c>
      <c r="Q26" t="s">
        <v>161</v>
      </c>
      <c r="R26" s="16">
        <f t="shared" si="6"/>
        <v>-1656209.6049622807</v>
      </c>
      <c r="S26" s="18">
        <f t="shared" si="7"/>
        <v>-0.55965310866518092</v>
      </c>
      <c r="T26" s="17">
        <f t="shared" si="8"/>
        <v>0</v>
      </c>
      <c r="U26" s="17">
        <f t="shared" si="9"/>
        <v>0</v>
      </c>
      <c r="V26" s="17">
        <f t="shared" si="10"/>
        <v>-1656209.6049622807</v>
      </c>
      <c r="X26" s="5"/>
      <c r="Y26" s="7"/>
      <c r="Z26" s="28"/>
      <c r="AA26" s="28"/>
      <c r="AB26" s="18"/>
    </row>
    <row r="27" spans="1:28" x14ac:dyDescent="0.35">
      <c r="A27" s="5">
        <v>40</v>
      </c>
      <c r="B27" s="7" t="s">
        <v>174</v>
      </c>
      <c r="C27" s="10">
        <f>+SUMIF(Remuneraciones!$A:$A,A27,Remuneraciones!$P:$P)</f>
        <v>122334211</v>
      </c>
      <c r="D27" s="10">
        <f>+SUMIF(Servicios!$A:$A,A27,Servicios!$C:$C)</f>
        <v>0</v>
      </c>
      <c r="E27" s="10">
        <f>+SUMIF('Otros Gastos'!$A:$A,A27,'Otros Gastos'!$C:$C)</f>
        <v>10571443</v>
      </c>
      <c r="F27" s="16">
        <f t="shared" si="2"/>
        <v>132905654</v>
      </c>
      <c r="G27" s="17">
        <v>30082</v>
      </c>
      <c r="H27" s="10">
        <f t="shared" si="3"/>
        <v>4418.1122930656211</v>
      </c>
      <c r="I27" s="17">
        <f t="shared" si="4"/>
        <v>58231820.648032263</v>
      </c>
      <c r="J27" s="5">
        <v>40</v>
      </c>
      <c r="K27" s="7" t="s">
        <v>174</v>
      </c>
      <c r="L27" s="10">
        <f>+SUMIF(Remuneraciones!$A:$A,J27,Remuneraciones!$Q:$Q)</f>
        <v>0</v>
      </c>
      <c r="M27" s="10">
        <f>+SUMIF(Servicios!$A:$A,J27,Servicios!$D:$D)</f>
        <v>0</v>
      </c>
      <c r="N27" s="10">
        <f>+SUMIF('Otros Gastos'!$A:$A,J27,'Otros Gastos'!$D:$D)</f>
        <v>0</v>
      </c>
      <c r="O27" s="16">
        <f t="shared" si="5"/>
        <v>0</v>
      </c>
      <c r="P27" s="18">
        <f t="shared" si="0"/>
        <v>0</v>
      </c>
      <c r="Q27" t="s">
        <v>180</v>
      </c>
      <c r="R27" s="16">
        <f t="shared" si="6"/>
        <v>0</v>
      </c>
      <c r="S27" s="18">
        <f t="shared" si="7"/>
        <v>0</v>
      </c>
      <c r="T27" s="17">
        <f t="shared" si="8"/>
        <v>0</v>
      </c>
      <c r="U27" s="17">
        <f t="shared" si="9"/>
        <v>0</v>
      </c>
      <c r="V27" s="17">
        <f t="shared" si="10"/>
        <v>0</v>
      </c>
      <c r="X27" s="5"/>
      <c r="Y27" s="7"/>
      <c r="Z27" s="28"/>
      <c r="AA27" s="28"/>
      <c r="AB27" s="18"/>
    </row>
    <row r="28" spans="1:28" x14ac:dyDescent="0.35">
      <c r="A28" s="30" t="s">
        <v>175</v>
      </c>
      <c r="B28" s="30"/>
      <c r="C28" s="16">
        <f>+SUM(C4:C27)</f>
        <v>389141395.22579229</v>
      </c>
      <c r="D28" s="16">
        <f>+SUM(D4:D27)</f>
        <v>4820145</v>
      </c>
      <c r="E28" s="16">
        <f>+SUM(E4:E27)</f>
        <v>452841625</v>
      </c>
      <c r="F28" s="16">
        <f>+SUM(F4:F27)</f>
        <v>846803165.22579229</v>
      </c>
      <c r="G28" s="16">
        <f>+SUM(G4:G27)</f>
        <v>6995277</v>
      </c>
      <c r="H28" s="16">
        <f t="shared" si="3"/>
        <v>121.05355731099601</v>
      </c>
      <c r="I28" s="16">
        <f>+SUM(I4:I27)</f>
        <v>597463526.54075193</v>
      </c>
      <c r="J28" s="30" t="s">
        <v>175</v>
      </c>
      <c r="K28" s="30"/>
      <c r="L28" s="16">
        <f>+SUM(L4:L27)</f>
        <v>155755640.47356597</v>
      </c>
      <c r="M28" s="16">
        <f>+SUM(M4:M27)</f>
        <v>3543601.1</v>
      </c>
      <c r="N28" s="16">
        <f>+SUM(N4:N27)</f>
        <v>334538505.38000971</v>
      </c>
      <c r="O28" s="16">
        <f>+SUM(O4:O27)</f>
        <v>493837746.95357567</v>
      </c>
      <c r="P28" s="18">
        <f t="shared" si="0"/>
        <v>0.58317891008579115</v>
      </c>
      <c r="R28" s="16">
        <f>+SUM(R4:R27)</f>
        <v>-166943568.73766029</v>
      </c>
      <c r="S28" s="18">
        <f>+IF(O28=0,0,R28/O28)</f>
        <v>-0.338053479644913</v>
      </c>
      <c r="T28" s="16">
        <f t="shared" ref="T28:V28" si="11">+SUM(T4:T27)</f>
        <v>-29848415.082129769</v>
      </c>
      <c r="U28" s="16">
        <f t="shared" si="11"/>
        <v>0</v>
      </c>
      <c r="V28" s="16">
        <f t="shared" si="11"/>
        <v>-137095153.65553054</v>
      </c>
      <c r="X28" s="30"/>
      <c r="Y28" s="30"/>
      <c r="Z28" s="29"/>
      <c r="AA28" s="29"/>
      <c r="AB28" s="18"/>
    </row>
    <row r="30" spans="1:28" x14ac:dyDescent="0.35">
      <c r="T30" s="27">
        <f>+T28/1000000</f>
        <v>-29.848415082129769</v>
      </c>
      <c r="U30" s="27">
        <f t="shared" ref="U30:V30" si="12">+U28/1000000</f>
        <v>0</v>
      </c>
      <c r="V30" s="27">
        <f t="shared" si="12"/>
        <v>-137.09515365553054</v>
      </c>
    </row>
    <row r="31" spans="1:28" x14ac:dyDescent="0.35">
      <c r="B31" s="2" t="s">
        <v>186</v>
      </c>
      <c r="C31" s="2" t="s">
        <v>187</v>
      </c>
      <c r="D31" s="12" t="s">
        <v>188</v>
      </c>
      <c r="E31" s="12" t="s">
        <v>189</v>
      </c>
      <c r="F31" s="12" t="s">
        <v>190</v>
      </c>
    </row>
    <row r="32" spans="1:28" x14ac:dyDescent="0.35">
      <c r="B32" s="7" t="s">
        <v>158</v>
      </c>
      <c r="C32" s="10">
        <f>+SUMIF($Q$4:$Q$28,B32,$F$4:$F$28)</f>
        <v>73640694</v>
      </c>
      <c r="D32" s="10">
        <f>+SUMIF($Q$4:$Q$28,B32,$G$4:$G$28)</f>
        <v>3079307</v>
      </c>
      <c r="E32" s="19">
        <f>+C32/D32</f>
        <v>23.91469704060037</v>
      </c>
      <c r="F32" s="20">
        <f>+$E$36</f>
        <v>51.668875651053803</v>
      </c>
    </row>
    <row r="33" spans="2:6" x14ac:dyDescent="0.35">
      <c r="B33" s="7" t="s">
        <v>151</v>
      </c>
      <c r="C33" s="10">
        <f>+SUMIF($Q$4:$Q$28,B33,$F$4:$F$28)</f>
        <v>0</v>
      </c>
      <c r="D33" s="10">
        <f>+SUMIF($Q$4:$Q$28,B33,$G$4:$G$28)</f>
        <v>757682</v>
      </c>
      <c r="E33" s="19">
        <v>0</v>
      </c>
      <c r="F33" s="20">
        <f>+$E$36</f>
        <v>51.668875651053803</v>
      </c>
    </row>
    <row r="34" spans="2:6" x14ac:dyDescent="0.35">
      <c r="B34" s="7" t="s">
        <v>154</v>
      </c>
      <c r="C34" s="10">
        <f>+SUMIF($Q$4:$Q$28,B34,$F$4:$F$28)</f>
        <v>151934959.73233306</v>
      </c>
      <c r="D34" s="10">
        <f>+SUMIF($Q$4:$Q$28,B34,$G$4:$G$28)</f>
        <v>1984886</v>
      </c>
      <c r="E34" s="19">
        <f t="shared" ref="E34:E38" si="13">+C34/D34</f>
        <v>76.545937515974757</v>
      </c>
      <c r="F34" s="20">
        <f>+$E$36</f>
        <v>51.668875651053803</v>
      </c>
    </row>
    <row r="35" spans="2:6" x14ac:dyDescent="0.35">
      <c r="B35" s="7" t="s">
        <v>161</v>
      </c>
      <c r="C35" s="10">
        <f>+SUMIF($Q$4:$Q$28,B35,$F$4:$F$28)</f>
        <v>122551973</v>
      </c>
      <c r="D35" s="10">
        <f>+SUMIF($Q$4:$Q$28,B35,$G$4:$G$28)</f>
        <v>915791</v>
      </c>
      <c r="E35" s="19">
        <f t="shared" si="13"/>
        <v>133.82089690770056</v>
      </c>
      <c r="F35" s="20">
        <f>+$E$36</f>
        <v>51.668875651053803</v>
      </c>
    </row>
    <row r="36" spans="2:6" x14ac:dyDescent="0.35">
      <c r="B36" s="21" t="s">
        <v>191</v>
      </c>
      <c r="C36" s="16">
        <f>+SUM(C32:C35)</f>
        <v>348127626.73233306</v>
      </c>
      <c r="D36" s="16">
        <f>+SUM(D32:D35)</f>
        <v>6737666</v>
      </c>
      <c r="E36" s="20">
        <f>+C36/D36</f>
        <v>51.668875651053803</v>
      </c>
      <c r="F36" s="20"/>
    </row>
    <row r="37" spans="2:6" x14ac:dyDescent="0.35">
      <c r="B37" s="7" t="s">
        <v>180</v>
      </c>
      <c r="C37" s="10">
        <f>+SUMIF($Q$4:$Q$28,B37,$F$4:$F$28)</f>
        <v>498675538.49345922</v>
      </c>
      <c r="D37" s="10">
        <f>+SUMIF($Q$4:$Q$28,B37,$G$4:$G$28)</f>
        <v>257611</v>
      </c>
      <c r="E37" s="19">
        <f t="shared" si="13"/>
        <v>1935.7695847361301</v>
      </c>
      <c r="F37" s="20">
        <f>+E37</f>
        <v>1935.7695847361301</v>
      </c>
    </row>
    <row r="38" spans="2:6" x14ac:dyDescent="0.35">
      <c r="B38" s="2" t="s">
        <v>175</v>
      </c>
      <c r="C38" s="16">
        <f>+SUM(C36:C37)</f>
        <v>846803165.22579229</v>
      </c>
      <c r="D38" s="16">
        <f t="shared" ref="D38" si="14">+SUM(D36:D37)</f>
        <v>6995277</v>
      </c>
      <c r="E38" s="20">
        <f t="shared" si="13"/>
        <v>121.05355731099601</v>
      </c>
      <c r="F38" s="22"/>
    </row>
  </sheetData>
  <mergeCells count="3">
    <mergeCell ref="A28:B28"/>
    <mergeCell ref="J28:K28"/>
    <mergeCell ref="X28:Y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4"/>
  <sheetViews>
    <sheetView topLeftCell="R1" workbookViewId="0">
      <selection activeCell="AD18" sqref="AD18"/>
    </sheetView>
  </sheetViews>
  <sheetFormatPr baseColWidth="10" defaultRowHeight="14.5" x14ac:dyDescent="0.35"/>
  <cols>
    <col min="3" max="15" width="11.453125" hidden="1" customWidth="1"/>
    <col min="16" max="36" width="11.453125" customWidth="1"/>
    <col min="40" max="40" width="11.7265625" bestFit="1" customWidth="1"/>
  </cols>
  <sheetData>
    <row r="1" spans="1:40" x14ac:dyDescent="0.3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4" t="s">
        <v>15</v>
      </c>
      <c r="Q1" s="4" t="s">
        <v>16</v>
      </c>
      <c r="R1" s="4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18</v>
      </c>
      <c r="AD1" s="2" t="s">
        <v>19</v>
      </c>
      <c r="AE1" s="2" t="s">
        <v>20</v>
      </c>
      <c r="AF1" s="2" t="s">
        <v>21</v>
      </c>
      <c r="AG1" s="2" t="s">
        <v>22</v>
      </c>
      <c r="AH1" s="2" t="s">
        <v>23</v>
      </c>
      <c r="AI1" s="2" t="s">
        <v>24</v>
      </c>
      <c r="AJ1" s="2" t="s">
        <v>25</v>
      </c>
      <c r="AK1" s="2" t="s">
        <v>26</v>
      </c>
      <c r="AL1" s="2" t="s">
        <v>27</v>
      </c>
      <c r="AM1" s="12" t="s">
        <v>196</v>
      </c>
      <c r="AN1" s="12" t="s">
        <v>197</v>
      </c>
    </row>
    <row r="2" spans="1:40" x14ac:dyDescent="0.35">
      <c r="A2" s="5">
        <v>10</v>
      </c>
      <c r="B2" s="6" t="s">
        <v>28</v>
      </c>
      <c r="C2" s="7">
        <v>2020</v>
      </c>
      <c r="D2" s="5">
        <v>690</v>
      </c>
      <c r="E2" s="8">
        <v>12</v>
      </c>
      <c r="F2" s="9" t="s">
        <v>29</v>
      </c>
      <c r="G2" s="9" t="s">
        <v>30</v>
      </c>
      <c r="H2" s="10">
        <v>0</v>
      </c>
      <c r="I2" s="10">
        <v>0</v>
      </c>
      <c r="J2" s="10">
        <v>0</v>
      </c>
      <c r="K2" s="10">
        <v>0</v>
      </c>
      <c r="L2" s="10">
        <v>0</v>
      </c>
      <c r="M2" s="10">
        <v>0</v>
      </c>
      <c r="N2" s="10">
        <v>0</v>
      </c>
      <c r="O2" s="10">
        <v>0</v>
      </c>
      <c r="P2" s="10">
        <v>0</v>
      </c>
      <c r="Q2" s="10">
        <v>0</v>
      </c>
      <c r="R2" s="11">
        <v>0</v>
      </c>
      <c r="S2" s="7" t="s">
        <v>31</v>
      </c>
      <c r="T2" s="7" t="s">
        <v>29</v>
      </c>
      <c r="U2" s="7" t="s">
        <v>32</v>
      </c>
      <c r="V2" s="7" t="s">
        <v>33</v>
      </c>
      <c r="W2" s="7" t="s">
        <v>34</v>
      </c>
      <c r="X2" s="7" t="s">
        <v>30</v>
      </c>
      <c r="Y2" s="7" t="s">
        <v>35</v>
      </c>
      <c r="Z2" s="7" t="s">
        <v>36</v>
      </c>
      <c r="AA2" s="7" t="s">
        <v>32</v>
      </c>
      <c r="AB2" s="7" t="s">
        <v>35</v>
      </c>
      <c r="AC2" s="7" t="s">
        <v>31</v>
      </c>
      <c r="AD2" s="7" t="s">
        <v>29</v>
      </c>
      <c r="AE2" s="7" t="s">
        <v>32</v>
      </c>
      <c r="AF2" s="7" t="s">
        <v>33</v>
      </c>
      <c r="AG2" s="7" t="s">
        <v>34</v>
      </c>
      <c r="AH2" s="7" t="s">
        <v>30</v>
      </c>
      <c r="AI2" s="7" t="s">
        <v>35</v>
      </c>
      <c r="AJ2" s="7" t="s">
        <v>36</v>
      </c>
      <c r="AK2" s="7" t="s">
        <v>32</v>
      </c>
      <c r="AL2" s="7" t="s">
        <v>35</v>
      </c>
      <c r="AM2" s="24">
        <f>+VLOOKUP(A2,Resumen!$A$4:$S$27,19,FALSE)</f>
        <v>-1.2417462546036203E-3</v>
      </c>
      <c r="AN2" s="25">
        <f>+AM2*Q2</f>
        <v>0</v>
      </c>
    </row>
    <row r="3" spans="1:40" x14ac:dyDescent="0.35">
      <c r="A3" s="5">
        <v>10</v>
      </c>
      <c r="B3" s="6" t="s">
        <v>37</v>
      </c>
      <c r="C3" s="7">
        <v>2020</v>
      </c>
      <c r="D3" s="5">
        <v>691</v>
      </c>
      <c r="E3" s="8">
        <v>12</v>
      </c>
      <c r="F3" s="9" t="s">
        <v>29</v>
      </c>
      <c r="G3" s="9" t="s">
        <v>30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0">
        <v>0</v>
      </c>
      <c r="P3" s="10">
        <v>0</v>
      </c>
      <c r="Q3" s="10">
        <v>0</v>
      </c>
      <c r="R3" s="11">
        <v>0</v>
      </c>
      <c r="S3" s="7" t="s">
        <v>31</v>
      </c>
      <c r="T3" s="7" t="s">
        <v>29</v>
      </c>
      <c r="U3" s="7" t="s">
        <v>32</v>
      </c>
      <c r="V3" s="7" t="s">
        <v>33</v>
      </c>
      <c r="W3" s="7" t="s">
        <v>34</v>
      </c>
      <c r="X3" s="7" t="s">
        <v>30</v>
      </c>
      <c r="Y3" s="7" t="s">
        <v>35</v>
      </c>
      <c r="Z3" s="7" t="s">
        <v>36</v>
      </c>
      <c r="AA3" s="7" t="s">
        <v>32</v>
      </c>
      <c r="AB3" s="7" t="s">
        <v>35</v>
      </c>
      <c r="AC3" s="7" t="s">
        <v>31</v>
      </c>
      <c r="AD3" s="7" t="s">
        <v>29</v>
      </c>
      <c r="AE3" s="7" t="s">
        <v>32</v>
      </c>
      <c r="AF3" s="7" t="s">
        <v>33</v>
      </c>
      <c r="AG3" s="7" t="s">
        <v>34</v>
      </c>
      <c r="AH3" s="7" t="s">
        <v>30</v>
      </c>
      <c r="AI3" s="7" t="s">
        <v>35</v>
      </c>
      <c r="AJ3" s="7" t="s">
        <v>36</v>
      </c>
      <c r="AK3" s="7" t="s">
        <v>32</v>
      </c>
      <c r="AL3" s="7" t="s">
        <v>35</v>
      </c>
      <c r="AM3" s="24">
        <f>+VLOOKUP(A3,Resumen!$A$4:$S$27,19,FALSE)</f>
        <v>-1.2417462546036203E-3</v>
      </c>
      <c r="AN3" s="25">
        <f t="shared" ref="AN3:AN32" si="0">+AM3*Q3</f>
        <v>0</v>
      </c>
    </row>
    <row r="4" spans="1:40" x14ac:dyDescent="0.35">
      <c r="A4" s="5">
        <v>10</v>
      </c>
      <c r="B4" s="6" t="s">
        <v>38</v>
      </c>
      <c r="C4" s="7">
        <v>2020</v>
      </c>
      <c r="D4" s="5">
        <v>692</v>
      </c>
      <c r="E4" s="8">
        <v>12</v>
      </c>
      <c r="F4" s="9" t="s">
        <v>29</v>
      </c>
      <c r="G4" s="9" t="s">
        <v>30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1">
        <v>0</v>
      </c>
      <c r="S4" s="7" t="s">
        <v>31</v>
      </c>
      <c r="T4" s="7" t="s">
        <v>29</v>
      </c>
      <c r="U4" s="7" t="s">
        <v>32</v>
      </c>
      <c r="V4" s="7" t="s">
        <v>33</v>
      </c>
      <c r="W4" s="7" t="s">
        <v>34</v>
      </c>
      <c r="X4" s="7" t="s">
        <v>30</v>
      </c>
      <c r="Y4" s="7" t="s">
        <v>35</v>
      </c>
      <c r="Z4" s="7" t="s">
        <v>36</v>
      </c>
      <c r="AA4" s="7" t="s">
        <v>32</v>
      </c>
      <c r="AB4" s="7" t="s">
        <v>35</v>
      </c>
      <c r="AC4" s="7" t="s">
        <v>31</v>
      </c>
      <c r="AD4" s="7" t="s">
        <v>29</v>
      </c>
      <c r="AE4" s="7" t="s">
        <v>32</v>
      </c>
      <c r="AF4" s="7" t="s">
        <v>33</v>
      </c>
      <c r="AG4" s="7" t="s">
        <v>34</v>
      </c>
      <c r="AH4" s="7" t="s">
        <v>30</v>
      </c>
      <c r="AI4" s="7" t="s">
        <v>35</v>
      </c>
      <c r="AJ4" s="7" t="s">
        <v>36</v>
      </c>
      <c r="AK4" s="7" t="s">
        <v>32</v>
      </c>
      <c r="AL4" s="7" t="s">
        <v>35</v>
      </c>
      <c r="AM4" s="24">
        <f>+VLOOKUP(A4,Resumen!$A$4:$S$27,19,FALSE)</f>
        <v>-1.2417462546036203E-3</v>
      </c>
      <c r="AN4" s="25">
        <f t="shared" si="0"/>
        <v>0</v>
      </c>
    </row>
    <row r="5" spans="1:40" x14ac:dyDescent="0.35">
      <c r="A5" s="5">
        <v>10</v>
      </c>
      <c r="B5" s="6" t="s">
        <v>39</v>
      </c>
      <c r="C5" s="7">
        <v>2020</v>
      </c>
      <c r="D5" s="5">
        <v>693</v>
      </c>
      <c r="E5" s="8">
        <v>12</v>
      </c>
      <c r="F5" s="9" t="s">
        <v>29</v>
      </c>
      <c r="G5" s="9" t="s">
        <v>30</v>
      </c>
      <c r="H5" s="10">
        <v>70123827.568769112</v>
      </c>
      <c r="I5" s="10">
        <v>0</v>
      </c>
      <c r="J5" s="10">
        <v>0</v>
      </c>
      <c r="K5" s="10">
        <v>0</v>
      </c>
      <c r="L5" s="10">
        <v>5843652.2973974235</v>
      </c>
      <c r="M5" s="10">
        <v>75967479.866166532</v>
      </c>
      <c r="N5" s="10">
        <v>0</v>
      </c>
      <c r="O5" s="10">
        <v>50644986.577444352</v>
      </c>
      <c r="P5" s="10">
        <v>75967479.866166532</v>
      </c>
      <c r="Q5" s="10">
        <v>50644986.577444352</v>
      </c>
      <c r="R5" s="11">
        <v>0.66666666666666663</v>
      </c>
      <c r="S5" s="7" t="s">
        <v>31</v>
      </c>
      <c r="T5" s="7" t="s">
        <v>29</v>
      </c>
      <c r="U5" s="7" t="s">
        <v>32</v>
      </c>
      <c r="V5" s="7" t="s">
        <v>33</v>
      </c>
      <c r="W5" s="7" t="s">
        <v>34</v>
      </c>
      <c r="X5" s="7" t="s">
        <v>30</v>
      </c>
      <c r="Y5" s="7" t="s">
        <v>35</v>
      </c>
      <c r="Z5" s="7" t="s">
        <v>36</v>
      </c>
      <c r="AA5" s="7" t="s">
        <v>32</v>
      </c>
      <c r="AB5" s="7" t="s">
        <v>35</v>
      </c>
      <c r="AC5" s="7" t="s">
        <v>31</v>
      </c>
      <c r="AD5" s="7" t="s">
        <v>29</v>
      </c>
      <c r="AE5" s="7" t="s">
        <v>32</v>
      </c>
      <c r="AF5" s="7" t="s">
        <v>33</v>
      </c>
      <c r="AG5" s="7" t="s">
        <v>34</v>
      </c>
      <c r="AH5" s="7" t="s">
        <v>30</v>
      </c>
      <c r="AI5" s="7" t="s">
        <v>35</v>
      </c>
      <c r="AJ5" s="7" t="s">
        <v>36</v>
      </c>
      <c r="AK5" s="7" t="s">
        <v>32</v>
      </c>
      <c r="AL5" s="7" t="s">
        <v>35</v>
      </c>
      <c r="AM5" s="24">
        <f>+VLOOKUP(A5,Resumen!$A$4:$S$27,19,FALSE)</f>
        <v>-1.2417462546036203E-3</v>
      </c>
      <c r="AN5" s="25">
        <f t="shared" si="0"/>
        <v>-62888.222396992147</v>
      </c>
    </row>
    <row r="6" spans="1:40" x14ac:dyDescent="0.35">
      <c r="A6" s="5">
        <v>10</v>
      </c>
      <c r="B6" s="6" t="s">
        <v>40</v>
      </c>
      <c r="C6" s="7">
        <v>2020</v>
      </c>
      <c r="D6" s="5">
        <v>694</v>
      </c>
      <c r="E6" s="8">
        <v>12</v>
      </c>
      <c r="F6" s="9" t="s">
        <v>29</v>
      </c>
      <c r="G6" s="9" t="s">
        <v>30</v>
      </c>
      <c r="H6" s="10">
        <v>70123827.568769112</v>
      </c>
      <c r="I6" s="10">
        <v>0</v>
      </c>
      <c r="J6" s="10">
        <v>0</v>
      </c>
      <c r="K6" s="10">
        <v>0</v>
      </c>
      <c r="L6" s="10">
        <v>5843652.2973974235</v>
      </c>
      <c r="M6" s="10">
        <v>75967479.866166532</v>
      </c>
      <c r="N6" s="10">
        <v>0</v>
      </c>
      <c r="O6" s="10">
        <v>50644986.577444352</v>
      </c>
      <c r="P6" s="10">
        <v>75967479.866166532</v>
      </c>
      <c r="Q6" s="10">
        <v>50644986.577444352</v>
      </c>
      <c r="R6" s="11">
        <v>0.66666666666666663</v>
      </c>
      <c r="S6" s="7" t="s">
        <v>31</v>
      </c>
      <c r="T6" s="7" t="s">
        <v>29</v>
      </c>
      <c r="U6" s="7" t="s">
        <v>32</v>
      </c>
      <c r="V6" s="7" t="s">
        <v>33</v>
      </c>
      <c r="W6" s="7" t="s">
        <v>34</v>
      </c>
      <c r="X6" s="7" t="s">
        <v>30</v>
      </c>
      <c r="Y6" s="7" t="s">
        <v>35</v>
      </c>
      <c r="Z6" s="7" t="s">
        <v>36</v>
      </c>
      <c r="AA6" s="7" t="s">
        <v>32</v>
      </c>
      <c r="AB6" s="7" t="s">
        <v>35</v>
      </c>
      <c r="AC6" s="7" t="s">
        <v>31</v>
      </c>
      <c r="AD6" s="7" t="s">
        <v>29</v>
      </c>
      <c r="AE6" s="7" t="s">
        <v>32</v>
      </c>
      <c r="AF6" s="7" t="s">
        <v>33</v>
      </c>
      <c r="AG6" s="7" t="s">
        <v>34</v>
      </c>
      <c r="AH6" s="7" t="s">
        <v>30</v>
      </c>
      <c r="AI6" s="7" t="s">
        <v>35</v>
      </c>
      <c r="AJ6" s="7" t="s">
        <v>36</v>
      </c>
      <c r="AK6" s="7" t="s">
        <v>32</v>
      </c>
      <c r="AL6" s="7" t="s">
        <v>35</v>
      </c>
      <c r="AM6" s="24">
        <f>+VLOOKUP(A6,Resumen!$A$4:$S$27,19,FALSE)</f>
        <v>-1.2417462546036203E-3</v>
      </c>
      <c r="AN6" s="25">
        <f t="shared" si="0"/>
        <v>-62888.222396992147</v>
      </c>
    </row>
    <row r="7" spans="1:40" x14ac:dyDescent="0.35">
      <c r="A7" s="5">
        <v>29</v>
      </c>
      <c r="B7" s="6" t="s">
        <v>41</v>
      </c>
      <c r="C7" s="7">
        <v>2020</v>
      </c>
      <c r="D7" s="5">
        <v>41</v>
      </c>
      <c r="E7" s="8">
        <v>1</v>
      </c>
      <c r="F7" s="9" t="s">
        <v>29</v>
      </c>
      <c r="G7" s="9" t="s">
        <v>42</v>
      </c>
      <c r="H7" s="10">
        <v>0</v>
      </c>
      <c r="I7" s="10">
        <v>0</v>
      </c>
      <c r="J7" s="10">
        <v>0</v>
      </c>
      <c r="K7" s="10">
        <v>152600</v>
      </c>
      <c r="L7" s="10">
        <v>0</v>
      </c>
      <c r="M7" s="10">
        <v>152600</v>
      </c>
      <c r="N7" s="10">
        <v>0</v>
      </c>
      <c r="O7" s="10">
        <v>88508.000000000015</v>
      </c>
      <c r="P7" s="10">
        <v>152600</v>
      </c>
      <c r="Q7" s="10">
        <v>119028</v>
      </c>
      <c r="R7" s="11">
        <v>0.78</v>
      </c>
      <c r="S7" s="7" t="s">
        <v>29</v>
      </c>
      <c r="T7" s="7" t="s">
        <v>29</v>
      </c>
      <c r="U7" s="7">
        <v>0</v>
      </c>
      <c r="V7" s="7" t="s">
        <v>33</v>
      </c>
      <c r="W7" s="7" t="s">
        <v>43</v>
      </c>
      <c r="X7" s="7" t="s">
        <v>42</v>
      </c>
      <c r="Y7" s="7" t="s">
        <v>44</v>
      </c>
      <c r="Z7" s="7" t="s">
        <v>45</v>
      </c>
      <c r="AA7" s="7">
        <v>0</v>
      </c>
      <c r="AB7" s="7" t="s">
        <v>46</v>
      </c>
      <c r="AC7" s="7" t="s">
        <v>29</v>
      </c>
      <c r="AD7" s="7" t="s">
        <v>29</v>
      </c>
      <c r="AE7" s="7">
        <v>0</v>
      </c>
      <c r="AF7" s="7" t="s">
        <v>33</v>
      </c>
      <c r="AG7" s="7" t="s">
        <v>43</v>
      </c>
      <c r="AH7" s="7" t="s">
        <v>42</v>
      </c>
      <c r="AI7" s="7" t="s">
        <v>44</v>
      </c>
      <c r="AJ7" s="7" t="s">
        <v>45</v>
      </c>
      <c r="AK7" s="7">
        <v>0</v>
      </c>
      <c r="AL7" s="7" t="s">
        <v>46</v>
      </c>
      <c r="AM7" s="24">
        <f>+VLOOKUP(A7,Resumen!$A$4:$S$27,19,FALSE)</f>
        <v>0</v>
      </c>
      <c r="AN7" s="25">
        <f t="shared" si="0"/>
        <v>0</v>
      </c>
    </row>
    <row r="8" spans="1:40" x14ac:dyDescent="0.35">
      <c r="A8" s="5">
        <v>29</v>
      </c>
      <c r="B8" s="6" t="s">
        <v>47</v>
      </c>
      <c r="C8" s="7">
        <v>2020</v>
      </c>
      <c r="D8" s="5">
        <v>42</v>
      </c>
      <c r="E8" s="8">
        <v>12</v>
      </c>
      <c r="F8" s="9" t="s">
        <v>29</v>
      </c>
      <c r="G8" s="9" t="s">
        <v>42</v>
      </c>
      <c r="H8" s="10">
        <v>2656384</v>
      </c>
      <c r="I8" s="10">
        <v>0</v>
      </c>
      <c r="J8" s="10">
        <v>4461759.2986918455</v>
      </c>
      <c r="K8" s="10">
        <v>152600</v>
      </c>
      <c r="L8" s="10">
        <v>0</v>
      </c>
      <c r="M8" s="10">
        <v>7270743.2986918455</v>
      </c>
      <c r="N8" s="10">
        <v>0</v>
      </c>
      <c r="O8" s="10">
        <v>4217031.1132412711</v>
      </c>
      <c r="P8" s="10">
        <v>7270743.2986918464</v>
      </c>
      <c r="Q8" s="10">
        <v>2908297.3194767386</v>
      </c>
      <c r="R8" s="11">
        <v>0.4</v>
      </c>
      <c r="S8" s="7" t="s">
        <v>29</v>
      </c>
      <c r="T8" s="7" t="s">
        <v>29</v>
      </c>
      <c r="U8" s="7">
        <v>0</v>
      </c>
      <c r="V8" s="7" t="s">
        <v>33</v>
      </c>
      <c r="W8" s="7" t="s">
        <v>43</v>
      </c>
      <c r="X8" s="7" t="s">
        <v>42</v>
      </c>
      <c r="Y8" s="7" t="s">
        <v>44</v>
      </c>
      <c r="Z8" s="7" t="s">
        <v>45</v>
      </c>
      <c r="AA8" s="7">
        <v>0</v>
      </c>
      <c r="AB8" s="7" t="s">
        <v>46</v>
      </c>
      <c r="AC8" s="7" t="s">
        <v>29</v>
      </c>
      <c r="AD8" s="7" t="s">
        <v>29</v>
      </c>
      <c r="AE8" s="7">
        <v>0</v>
      </c>
      <c r="AF8" s="7" t="s">
        <v>33</v>
      </c>
      <c r="AG8" s="7" t="s">
        <v>43</v>
      </c>
      <c r="AH8" s="7" t="s">
        <v>42</v>
      </c>
      <c r="AI8" s="7" t="s">
        <v>44</v>
      </c>
      <c r="AJ8" s="7" t="s">
        <v>45</v>
      </c>
      <c r="AK8" s="7">
        <v>0</v>
      </c>
      <c r="AL8" s="7" t="s">
        <v>46</v>
      </c>
      <c r="AM8" s="24">
        <f>+VLOOKUP(A8,Resumen!$A$4:$S$27,19,FALSE)</f>
        <v>0</v>
      </c>
      <c r="AN8" s="25">
        <f t="shared" si="0"/>
        <v>0</v>
      </c>
    </row>
    <row r="9" spans="1:40" x14ac:dyDescent="0.35">
      <c r="A9" s="5">
        <v>29</v>
      </c>
      <c r="B9" s="6" t="s">
        <v>48</v>
      </c>
      <c r="C9" s="7">
        <v>2020</v>
      </c>
      <c r="D9" s="5">
        <v>43</v>
      </c>
      <c r="E9" s="8">
        <v>12</v>
      </c>
      <c r="F9" s="9" t="s">
        <v>29</v>
      </c>
      <c r="G9" s="9" t="s">
        <v>42</v>
      </c>
      <c r="H9" s="10">
        <v>2656305</v>
      </c>
      <c r="I9" s="10">
        <v>0</v>
      </c>
      <c r="J9" s="10">
        <v>4461759.2986918455</v>
      </c>
      <c r="K9" s="10">
        <v>152600</v>
      </c>
      <c r="L9" s="10">
        <v>0</v>
      </c>
      <c r="M9" s="10">
        <v>7270664.2986918455</v>
      </c>
      <c r="N9" s="10">
        <v>0</v>
      </c>
      <c r="O9" s="10">
        <v>4216985.2932412708</v>
      </c>
      <c r="P9" s="10">
        <v>7270664.2986918464</v>
      </c>
      <c r="Q9" s="10">
        <v>2908265.7194767385</v>
      </c>
      <c r="R9" s="11">
        <v>0.39999999999999997</v>
      </c>
      <c r="S9" s="7" t="s">
        <v>29</v>
      </c>
      <c r="T9" s="7" t="s">
        <v>29</v>
      </c>
      <c r="U9" s="7">
        <v>0</v>
      </c>
      <c r="V9" s="7" t="s">
        <v>33</v>
      </c>
      <c r="W9" s="7" t="s">
        <v>43</v>
      </c>
      <c r="X9" s="7" t="s">
        <v>42</v>
      </c>
      <c r="Y9" s="7" t="s">
        <v>44</v>
      </c>
      <c r="Z9" s="7" t="s">
        <v>45</v>
      </c>
      <c r="AA9" s="7">
        <v>0</v>
      </c>
      <c r="AB9" s="7" t="s">
        <v>46</v>
      </c>
      <c r="AC9" s="7" t="s">
        <v>29</v>
      </c>
      <c r="AD9" s="7" t="s">
        <v>29</v>
      </c>
      <c r="AE9" s="7">
        <v>0</v>
      </c>
      <c r="AF9" s="7" t="s">
        <v>33</v>
      </c>
      <c r="AG9" s="7" t="s">
        <v>43</v>
      </c>
      <c r="AH9" s="7" t="s">
        <v>42</v>
      </c>
      <c r="AI9" s="7" t="s">
        <v>44</v>
      </c>
      <c r="AJ9" s="7" t="s">
        <v>45</v>
      </c>
      <c r="AK9" s="7">
        <v>0</v>
      </c>
      <c r="AL9" s="7" t="s">
        <v>46</v>
      </c>
      <c r="AM9" s="24">
        <f>+VLOOKUP(A9,Resumen!$A$4:$S$27,19,FALSE)</f>
        <v>0</v>
      </c>
      <c r="AN9" s="25">
        <f t="shared" si="0"/>
        <v>0</v>
      </c>
    </row>
    <row r="10" spans="1:40" x14ac:dyDescent="0.35">
      <c r="A10" s="5">
        <v>29</v>
      </c>
      <c r="B10" s="6" t="s">
        <v>49</v>
      </c>
      <c r="C10" s="7">
        <v>2020</v>
      </c>
      <c r="D10" s="5">
        <v>44</v>
      </c>
      <c r="E10" s="8">
        <v>12</v>
      </c>
      <c r="F10" s="9" t="s">
        <v>29</v>
      </c>
      <c r="G10" s="9" t="s">
        <v>42</v>
      </c>
      <c r="H10" s="10">
        <v>2656383</v>
      </c>
      <c r="I10" s="10">
        <v>0</v>
      </c>
      <c r="J10" s="10">
        <v>4461759.2986918455</v>
      </c>
      <c r="K10" s="10">
        <v>152600</v>
      </c>
      <c r="L10" s="10">
        <v>0</v>
      </c>
      <c r="M10" s="10">
        <v>7270742.2986918455</v>
      </c>
      <c r="N10" s="10">
        <v>0</v>
      </c>
      <c r="O10" s="10">
        <v>4217030.533241271</v>
      </c>
      <c r="P10" s="10">
        <v>7270742.2986918446</v>
      </c>
      <c r="Q10" s="10">
        <v>4217030.5332412701</v>
      </c>
      <c r="R10" s="11">
        <v>0.58000000000000007</v>
      </c>
      <c r="S10" s="7" t="s">
        <v>29</v>
      </c>
      <c r="T10" s="7" t="s">
        <v>29</v>
      </c>
      <c r="U10" s="7">
        <v>0</v>
      </c>
      <c r="V10" s="7" t="s">
        <v>33</v>
      </c>
      <c r="W10" s="7" t="s">
        <v>43</v>
      </c>
      <c r="X10" s="7" t="s">
        <v>42</v>
      </c>
      <c r="Y10" s="7" t="s">
        <v>44</v>
      </c>
      <c r="Z10" s="7" t="s">
        <v>45</v>
      </c>
      <c r="AA10" s="7">
        <v>0</v>
      </c>
      <c r="AB10" s="7" t="s">
        <v>46</v>
      </c>
      <c r="AC10" s="7" t="s">
        <v>29</v>
      </c>
      <c r="AD10" s="7" t="s">
        <v>29</v>
      </c>
      <c r="AE10" s="7">
        <v>0</v>
      </c>
      <c r="AF10" s="7" t="s">
        <v>33</v>
      </c>
      <c r="AG10" s="7" t="s">
        <v>43</v>
      </c>
      <c r="AH10" s="7" t="s">
        <v>42</v>
      </c>
      <c r="AI10" s="7" t="s">
        <v>44</v>
      </c>
      <c r="AJ10" s="7" t="s">
        <v>45</v>
      </c>
      <c r="AK10" s="7">
        <v>0</v>
      </c>
      <c r="AL10" s="7" t="s">
        <v>46</v>
      </c>
      <c r="AM10" s="24">
        <f>+VLOOKUP(A10,Resumen!$A$4:$S$27,19,FALSE)</f>
        <v>0</v>
      </c>
      <c r="AN10" s="25">
        <f t="shared" si="0"/>
        <v>0</v>
      </c>
    </row>
    <row r="11" spans="1:40" x14ac:dyDescent="0.35">
      <c r="A11" s="5">
        <v>29</v>
      </c>
      <c r="B11" s="6" t="s">
        <v>50</v>
      </c>
      <c r="C11" s="7">
        <v>2020</v>
      </c>
      <c r="D11" s="5">
        <v>45</v>
      </c>
      <c r="E11" s="8">
        <v>12</v>
      </c>
      <c r="F11" s="9" t="s">
        <v>29</v>
      </c>
      <c r="G11" s="9" t="s">
        <v>42</v>
      </c>
      <c r="H11" s="10">
        <v>2656383</v>
      </c>
      <c r="I11" s="10">
        <v>0</v>
      </c>
      <c r="J11" s="10">
        <v>4461759.2986918455</v>
      </c>
      <c r="K11" s="10">
        <v>152600</v>
      </c>
      <c r="L11" s="10">
        <v>0</v>
      </c>
      <c r="M11" s="10">
        <v>7270742.2986918455</v>
      </c>
      <c r="N11" s="10">
        <v>0</v>
      </c>
      <c r="O11" s="10">
        <v>4217030.533241271</v>
      </c>
      <c r="P11" s="10">
        <v>7270742.2986918446</v>
      </c>
      <c r="Q11" s="10">
        <v>4217030.5332412701</v>
      </c>
      <c r="R11" s="11">
        <v>0.58000000000000007</v>
      </c>
      <c r="S11" s="7" t="s">
        <v>29</v>
      </c>
      <c r="T11" s="7" t="s">
        <v>29</v>
      </c>
      <c r="U11" s="7">
        <v>0</v>
      </c>
      <c r="V11" s="7" t="s">
        <v>33</v>
      </c>
      <c r="W11" s="7" t="s">
        <v>43</v>
      </c>
      <c r="X11" s="7" t="s">
        <v>42</v>
      </c>
      <c r="Y11" s="7" t="s">
        <v>44</v>
      </c>
      <c r="Z11" s="7" t="s">
        <v>45</v>
      </c>
      <c r="AA11" s="7">
        <v>0</v>
      </c>
      <c r="AB11" s="7" t="s">
        <v>46</v>
      </c>
      <c r="AC11" s="7" t="s">
        <v>29</v>
      </c>
      <c r="AD11" s="7" t="s">
        <v>29</v>
      </c>
      <c r="AE11" s="7">
        <v>0</v>
      </c>
      <c r="AF11" s="7" t="s">
        <v>33</v>
      </c>
      <c r="AG11" s="7" t="s">
        <v>43</v>
      </c>
      <c r="AH11" s="7" t="s">
        <v>42</v>
      </c>
      <c r="AI11" s="7" t="s">
        <v>44</v>
      </c>
      <c r="AJ11" s="7" t="s">
        <v>45</v>
      </c>
      <c r="AK11" s="7">
        <v>0</v>
      </c>
      <c r="AL11" s="7" t="s">
        <v>46</v>
      </c>
      <c r="AM11" s="24">
        <f>+VLOOKUP(A11,Resumen!$A$4:$S$27,19,FALSE)</f>
        <v>0</v>
      </c>
      <c r="AN11" s="25">
        <f t="shared" si="0"/>
        <v>0</v>
      </c>
    </row>
    <row r="12" spans="1:40" x14ac:dyDescent="0.35">
      <c r="A12" s="5">
        <v>29</v>
      </c>
      <c r="B12" s="6" t="s">
        <v>51</v>
      </c>
      <c r="C12" s="7">
        <v>2020</v>
      </c>
      <c r="D12" s="5">
        <v>46</v>
      </c>
      <c r="E12" s="8">
        <v>12</v>
      </c>
      <c r="F12" s="9" t="s">
        <v>29</v>
      </c>
      <c r="G12" s="9" t="s">
        <v>42</v>
      </c>
      <c r="H12" s="10">
        <v>2423099</v>
      </c>
      <c r="I12" s="10">
        <v>0</v>
      </c>
      <c r="J12" s="10">
        <v>4461759.2986918455</v>
      </c>
      <c r="K12" s="10">
        <v>152600</v>
      </c>
      <c r="L12" s="10">
        <v>0</v>
      </c>
      <c r="M12" s="10">
        <v>7037458.2986918455</v>
      </c>
      <c r="N12" s="10">
        <v>0</v>
      </c>
      <c r="O12" s="10">
        <v>4081725.8132412708</v>
      </c>
      <c r="P12" s="10">
        <v>7037458.2986918474</v>
      </c>
      <c r="Q12" s="10">
        <v>4081725.8132412708</v>
      </c>
      <c r="R12" s="11">
        <v>0.57999999999999996</v>
      </c>
      <c r="S12" s="7" t="s">
        <v>29</v>
      </c>
      <c r="T12" s="7" t="s">
        <v>29</v>
      </c>
      <c r="U12" s="7">
        <v>0</v>
      </c>
      <c r="V12" s="7" t="s">
        <v>33</v>
      </c>
      <c r="W12" s="7" t="s">
        <v>43</v>
      </c>
      <c r="X12" s="7" t="s">
        <v>42</v>
      </c>
      <c r="Y12" s="7" t="s">
        <v>44</v>
      </c>
      <c r="Z12" s="7" t="s">
        <v>45</v>
      </c>
      <c r="AA12" s="7">
        <v>0</v>
      </c>
      <c r="AB12" s="7" t="s">
        <v>46</v>
      </c>
      <c r="AC12" s="7" t="s">
        <v>29</v>
      </c>
      <c r="AD12" s="7" t="s">
        <v>29</v>
      </c>
      <c r="AE12" s="7">
        <v>0</v>
      </c>
      <c r="AF12" s="7" t="s">
        <v>33</v>
      </c>
      <c r="AG12" s="7" t="s">
        <v>43</v>
      </c>
      <c r="AH12" s="7" t="s">
        <v>42</v>
      </c>
      <c r="AI12" s="7" t="s">
        <v>44</v>
      </c>
      <c r="AJ12" s="7" t="s">
        <v>45</v>
      </c>
      <c r="AK12" s="7">
        <v>0</v>
      </c>
      <c r="AL12" s="7" t="s">
        <v>46</v>
      </c>
      <c r="AM12" s="24">
        <f>+VLOOKUP(A12,Resumen!$A$4:$S$27,19,FALSE)</f>
        <v>0</v>
      </c>
      <c r="AN12" s="25">
        <f t="shared" si="0"/>
        <v>0</v>
      </c>
    </row>
    <row r="13" spans="1:40" x14ac:dyDescent="0.35">
      <c r="A13" s="5">
        <v>29</v>
      </c>
      <c r="B13" s="6" t="s">
        <v>52</v>
      </c>
      <c r="C13" s="7">
        <v>2020</v>
      </c>
      <c r="D13" s="5">
        <v>47</v>
      </c>
      <c r="E13" s="8">
        <v>12</v>
      </c>
      <c r="F13" s="9" t="s">
        <v>29</v>
      </c>
      <c r="G13" s="9" t="s">
        <v>42</v>
      </c>
      <c r="H13" s="10">
        <v>2479290</v>
      </c>
      <c r="I13" s="10">
        <v>0</v>
      </c>
      <c r="J13" s="10">
        <v>0</v>
      </c>
      <c r="K13" s="10">
        <v>0</v>
      </c>
      <c r="L13" s="10">
        <v>0</v>
      </c>
      <c r="M13" s="10">
        <v>2479290</v>
      </c>
      <c r="N13" s="10">
        <v>0</v>
      </c>
      <c r="O13" s="10">
        <v>1437988.2000000002</v>
      </c>
      <c r="P13" s="10">
        <v>2479290.0000000005</v>
      </c>
      <c r="Q13" s="10">
        <v>1437988.2000000002</v>
      </c>
      <c r="R13" s="11">
        <v>0.57999999999999996</v>
      </c>
      <c r="S13" s="7" t="s">
        <v>29</v>
      </c>
      <c r="T13" s="7" t="s">
        <v>29</v>
      </c>
      <c r="U13" s="7">
        <v>0</v>
      </c>
      <c r="V13" s="7" t="s">
        <v>33</v>
      </c>
      <c r="W13" s="7" t="s">
        <v>43</v>
      </c>
      <c r="X13" s="7" t="s">
        <v>42</v>
      </c>
      <c r="Y13" s="7" t="s">
        <v>44</v>
      </c>
      <c r="Z13" s="7" t="s">
        <v>45</v>
      </c>
      <c r="AA13" s="7">
        <v>0</v>
      </c>
      <c r="AB13" s="7" t="s">
        <v>46</v>
      </c>
      <c r="AC13" s="7" t="s">
        <v>29</v>
      </c>
      <c r="AD13" s="7" t="s">
        <v>29</v>
      </c>
      <c r="AE13" s="7">
        <v>0</v>
      </c>
      <c r="AF13" s="7" t="s">
        <v>33</v>
      </c>
      <c r="AG13" s="7" t="s">
        <v>43</v>
      </c>
      <c r="AH13" s="7" t="s">
        <v>42</v>
      </c>
      <c r="AI13" s="7" t="s">
        <v>44</v>
      </c>
      <c r="AJ13" s="7" t="s">
        <v>45</v>
      </c>
      <c r="AK13" s="7">
        <v>0</v>
      </c>
      <c r="AL13" s="7" t="s">
        <v>46</v>
      </c>
      <c r="AM13" s="24">
        <f>+VLOOKUP(A13,Resumen!$A$4:$S$27,19,FALSE)</f>
        <v>0</v>
      </c>
      <c r="AN13" s="25">
        <f t="shared" si="0"/>
        <v>0</v>
      </c>
    </row>
    <row r="14" spans="1:40" x14ac:dyDescent="0.35">
      <c r="A14" s="5">
        <v>29</v>
      </c>
      <c r="B14" s="6" t="s">
        <v>53</v>
      </c>
      <c r="C14" s="7">
        <v>2020</v>
      </c>
      <c r="D14" s="5">
        <v>48</v>
      </c>
      <c r="E14" s="8">
        <v>12</v>
      </c>
      <c r="F14" s="9" t="s">
        <v>29</v>
      </c>
      <c r="G14" s="9" t="s">
        <v>42</v>
      </c>
      <c r="H14" s="10">
        <v>2479290</v>
      </c>
      <c r="I14" s="10">
        <v>0</v>
      </c>
      <c r="J14" s="10">
        <v>0</v>
      </c>
      <c r="K14" s="10">
        <v>0</v>
      </c>
      <c r="L14" s="10">
        <v>0</v>
      </c>
      <c r="M14" s="10">
        <v>2479290</v>
      </c>
      <c r="N14" s="10">
        <v>0</v>
      </c>
      <c r="O14" s="10">
        <v>1437988.2000000002</v>
      </c>
      <c r="P14" s="10">
        <v>2479290.0000000005</v>
      </c>
      <c r="Q14" s="10">
        <v>1437988.2000000002</v>
      </c>
      <c r="R14" s="11">
        <v>0.57999999999999996</v>
      </c>
      <c r="S14" s="7" t="s">
        <v>29</v>
      </c>
      <c r="T14" s="7" t="s">
        <v>29</v>
      </c>
      <c r="U14" s="7">
        <v>0</v>
      </c>
      <c r="V14" s="7" t="s">
        <v>33</v>
      </c>
      <c r="W14" s="7" t="s">
        <v>43</v>
      </c>
      <c r="X14" s="7" t="s">
        <v>42</v>
      </c>
      <c r="Y14" s="7" t="s">
        <v>44</v>
      </c>
      <c r="Z14" s="7" t="s">
        <v>45</v>
      </c>
      <c r="AA14" s="7">
        <v>0</v>
      </c>
      <c r="AB14" s="7" t="s">
        <v>46</v>
      </c>
      <c r="AC14" s="7" t="s">
        <v>29</v>
      </c>
      <c r="AD14" s="7" t="s">
        <v>29</v>
      </c>
      <c r="AE14" s="7">
        <v>0</v>
      </c>
      <c r="AF14" s="7" t="s">
        <v>33</v>
      </c>
      <c r="AG14" s="7" t="s">
        <v>43</v>
      </c>
      <c r="AH14" s="7" t="s">
        <v>42</v>
      </c>
      <c r="AI14" s="7" t="s">
        <v>44</v>
      </c>
      <c r="AJ14" s="7" t="s">
        <v>45</v>
      </c>
      <c r="AK14" s="7">
        <v>0</v>
      </c>
      <c r="AL14" s="7" t="s">
        <v>46</v>
      </c>
      <c r="AM14" s="24">
        <f>+VLOOKUP(A14,Resumen!$A$4:$S$27,19,FALSE)</f>
        <v>0</v>
      </c>
      <c r="AN14" s="25">
        <f t="shared" si="0"/>
        <v>0</v>
      </c>
    </row>
    <row r="15" spans="1:40" x14ac:dyDescent="0.35">
      <c r="A15" s="5">
        <v>40</v>
      </c>
      <c r="B15" s="6" t="s">
        <v>54</v>
      </c>
      <c r="C15" s="7">
        <v>2020</v>
      </c>
      <c r="D15" s="8" t="s">
        <v>55</v>
      </c>
      <c r="E15" s="8">
        <v>12</v>
      </c>
      <c r="F15" s="9" t="s">
        <v>29</v>
      </c>
      <c r="G15" s="9" t="s">
        <v>30</v>
      </c>
      <c r="H15" s="10">
        <v>10573713</v>
      </c>
      <c r="I15" s="10">
        <v>0</v>
      </c>
      <c r="J15" s="10">
        <v>0</v>
      </c>
      <c r="K15" s="10">
        <v>0</v>
      </c>
      <c r="L15" s="10">
        <v>0</v>
      </c>
      <c r="M15" s="10">
        <v>10573713</v>
      </c>
      <c r="N15" s="10">
        <v>0</v>
      </c>
      <c r="O15" s="10">
        <v>0</v>
      </c>
      <c r="P15" s="10">
        <v>10573713</v>
      </c>
      <c r="Q15" s="10">
        <v>0</v>
      </c>
      <c r="R15" s="11">
        <v>0</v>
      </c>
      <c r="S15" s="7" t="s">
        <v>31</v>
      </c>
      <c r="T15" s="7" t="s">
        <v>29</v>
      </c>
      <c r="U15" s="7" t="s">
        <v>56</v>
      </c>
      <c r="V15" s="7" t="s">
        <v>33</v>
      </c>
      <c r="W15" s="7" t="s">
        <v>57</v>
      </c>
      <c r="X15" s="7" t="s">
        <v>42</v>
      </c>
      <c r="Y15" s="7" t="s">
        <v>58</v>
      </c>
      <c r="Z15" s="7" t="s">
        <v>59</v>
      </c>
      <c r="AA15" s="7" t="e">
        <v>#N/A</v>
      </c>
      <c r="AB15" s="7" t="e">
        <v>#N/A</v>
      </c>
      <c r="AC15" s="7" t="s">
        <v>31</v>
      </c>
      <c r="AD15" s="7" t="s">
        <v>29</v>
      </c>
      <c r="AE15" s="7" t="s">
        <v>56</v>
      </c>
      <c r="AF15" s="7" t="s">
        <v>33</v>
      </c>
      <c r="AG15" s="7" t="s">
        <v>57</v>
      </c>
      <c r="AH15" s="7" t="s">
        <v>42</v>
      </c>
      <c r="AI15" s="7" t="s">
        <v>58</v>
      </c>
      <c r="AJ15" s="7" t="s">
        <v>59</v>
      </c>
      <c r="AK15" s="7" t="e">
        <v>#N/A</v>
      </c>
      <c r="AL15" s="7" t="e">
        <v>#N/A</v>
      </c>
      <c r="AM15" s="24">
        <f>+VLOOKUP(A15,Resumen!$A$4:$S$27,19,FALSE)</f>
        <v>0</v>
      </c>
      <c r="AN15" s="25">
        <f t="shared" si="0"/>
        <v>0</v>
      </c>
    </row>
    <row r="16" spans="1:40" x14ac:dyDescent="0.35">
      <c r="A16" s="5">
        <v>40</v>
      </c>
      <c r="B16" s="6" t="s">
        <v>60</v>
      </c>
      <c r="C16" s="7">
        <v>2020</v>
      </c>
      <c r="D16" s="8" t="s">
        <v>61</v>
      </c>
      <c r="E16" s="8">
        <v>12</v>
      </c>
      <c r="F16" s="9" t="s">
        <v>29</v>
      </c>
      <c r="G16" s="9" t="s">
        <v>30</v>
      </c>
      <c r="H16" s="10">
        <v>10573713</v>
      </c>
      <c r="I16" s="10">
        <v>0</v>
      </c>
      <c r="J16" s="10">
        <v>0</v>
      </c>
      <c r="K16" s="10">
        <v>0</v>
      </c>
      <c r="L16" s="10">
        <v>0</v>
      </c>
      <c r="M16" s="10">
        <v>10573713</v>
      </c>
      <c r="N16" s="10">
        <v>0</v>
      </c>
      <c r="O16" s="10">
        <v>0</v>
      </c>
      <c r="P16" s="10">
        <v>10573713</v>
      </c>
      <c r="Q16" s="10">
        <v>0</v>
      </c>
      <c r="R16" s="11">
        <v>0</v>
      </c>
      <c r="S16" s="7" t="s">
        <v>31</v>
      </c>
      <c r="T16" s="7" t="s">
        <v>29</v>
      </c>
      <c r="U16" s="7" t="s">
        <v>56</v>
      </c>
      <c r="V16" s="7" t="s">
        <v>33</v>
      </c>
      <c r="W16" s="7" t="s">
        <v>57</v>
      </c>
      <c r="X16" s="7" t="s">
        <v>42</v>
      </c>
      <c r="Y16" s="7" t="s">
        <v>58</v>
      </c>
      <c r="Z16" s="7" t="s">
        <v>59</v>
      </c>
      <c r="AA16" s="7" t="e">
        <v>#N/A</v>
      </c>
      <c r="AB16" s="7" t="e">
        <v>#N/A</v>
      </c>
      <c r="AC16" s="7" t="s">
        <v>31</v>
      </c>
      <c r="AD16" s="7" t="s">
        <v>29</v>
      </c>
      <c r="AE16" s="7" t="s">
        <v>56</v>
      </c>
      <c r="AF16" s="7" t="s">
        <v>33</v>
      </c>
      <c r="AG16" s="7" t="s">
        <v>57</v>
      </c>
      <c r="AH16" s="7" t="s">
        <v>42</v>
      </c>
      <c r="AI16" s="7" t="s">
        <v>58</v>
      </c>
      <c r="AJ16" s="7" t="s">
        <v>59</v>
      </c>
      <c r="AK16" s="7" t="e">
        <v>#N/A</v>
      </c>
      <c r="AL16" s="7" t="e">
        <v>#N/A</v>
      </c>
      <c r="AM16" s="24">
        <f>+VLOOKUP(A16,Resumen!$A$4:$S$27,19,FALSE)</f>
        <v>0</v>
      </c>
      <c r="AN16" s="25">
        <f t="shared" si="0"/>
        <v>0</v>
      </c>
    </row>
    <row r="17" spans="1:40" x14ac:dyDescent="0.35">
      <c r="A17" s="5">
        <v>40</v>
      </c>
      <c r="B17" s="6" t="s">
        <v>62</v>
      </c>
      <c r="C17" s="7">
        <v>2020</v>
      </c>
      <c r="D17" s="8" t="s">
        <v>63</v>
      </c>
      <c r="E17" s="8">
        <v>12</v>
      </c>
      <c r="F17" s="9" t="s">
        <v>29</v>
      </c>
      <c r="G17" s="9" t="s">
        <v>30</v>
      </c>
      <c r="H17" s="10">
        <v>10573713</v>
      </c>
      <c r="I17" s="10">
        <v>0</v>
      </c>
      <c r="J17" s="10">
        <v>0</v>
      </c>
      <c r="K17" s="10">
        <v>0</v>
      </c>
      <c r="L17" s="10">
        <v>0</v>
      </c>
      <c r="M17" s="10">
        <v>10573713</v>
      </c>
      <c r="N17" s="10">
        <v>0</v>
      </c>
      <c r="O17" s="10">
        <v>0</v>
      </c>
      <c r="P17" s="10">
        <v>10573713</v>
      </c>
      <c r="Q17" s="10">
        <v>0</v>
      </c>
      <c r="R17" s="11">
        <v>0</v>
      </c>
      <c r="S17" s="7" t="s">
        <v>31</v>
      </c>
      <c r="T17" s="7" t="s">
        <v>29</v>
      </c>
      <c r="U17" s="7" t="s">
        <v>56</v>
      </c>
      <c r="V17" s="7" t="s">
        <v>33</v>
      </c>
      <c r="W17" s="7" t="s">
        <v>57</v>
      </c>
      <c r="X17" s="7" t="s">
        <v>42</v>
      </c>
      <c r="Y17" s="7" t="s">
        <v>58</v>
      </c>
      <c r="Z17" s="7" t="s">
        <v>59</v>
      </c>
      <c r="AA17" s="7" t="e">
        <v>#N/A</v>
      </c>
      <c r="AB17" s="7" t="e">
        <v>#N/A</v>
      </c>
      <c r="AC17" s="7" t="s">
        <v>31</v>
      </c>
      <c r="AD17" s="7" t="s">
        <v>29</v>
      </c>
      <c r="AE17" s="7" t="s">
        <v>56</v>
      </c>
      <c r="AF17" s="7" t="s">
        <v>33</v>
      </c>
      <c r="AG17" s="7" t="s">
        <v>57</v>
      </c>
      <c r="AH17" s="7" t="s">
        <v>42</v>
      </c>
      <c r="AI17" s="7" t="s">
        <v>58</v>
      </c>
      <c r="AJ17" s="7" t="s">
        <v>59</v>
      </c>
      <c r="AK17" s="7" t="e">
        <v>#N/A</v>
      </c>
      <c r="AL17" s="7" t="e">
        <v>#N/A</v>
      </c>
      <c r="AM17" s="24">
        <f>+VLOOKUP(A17,Resumen!$A$4:$S$27,19,FALSE)</f>
        <v>0</v>
      </c>
      <c r="AN17" s="25">
        <f t="shared" si="0"/>
        <v>0</v>
      </c>
    </row>
    <row r="18" spans="1:40" x14ac:dyDescent="0.35">
      <c r="A18" s="5">
        <v>40</v>
      </c>
      <c r="B18" s="6" t="s">
        <v>64</v>
      </c>
      <c r="C18" s="7">
        <v>2020</v>
      </c>
      <c r="D18" s="8" t="s">
        <v>65</v>
      </c>
      <c r="E18" s="8">
        <v>12</v>
      </c>
      <c r="F18" s="9" t="s">
        <v>29</v>
      </c>
      <c r="G18" s="9" t="s">
        <v>30</v>
      </c>
      <c r="H18" s="10">
        <v>17463653</v>
      </c>
      <c r="I18" s="10">
        <v>0</v>
      </c>
      <c r="J18" s="10">
        <v>0</v>
      </c>
      <c r="K18" s="10">
        <v>0</v>
      </c>
      <c r="L18" s="10">
        <v>0</v>
      </c>
      <c r="M18" s="10">
        <v>17463653</v>
      </c>
      <c r="N18" s="10">
        <v>0</v>
      </c>
      <c r="O18" s="10">
        <v>0</v>
      </c>
      <c r="P18" s="10">
        <v>17463653</v>
      </c>
      <c r="Q18" s="10">
        <v>0</v>
      </c>
      <c r="R18" s="11">
        <v>0</v>
      </c>
      <c r="S18" s="7" t="s">
        <v>31</v>
      </c>
      <c r="T18" s="7" t="s">
        <v>29</v>
      </c>
      <c r="U18" s="7" t="s">
        <v>56</v>
      </c>
      <c r="V18" s="7" t="s">
        <v>33</v>
      </c>
      <c r="W18" s="7" t="s">
        <v>57</v>
      </c>
      <c r="X18" s="7" t="s">
        <v>42</v>
      </c>
      <c r="Y18" s="7" t="s">
        <v>58</v>
      </c>
      <c r="Z18" s="7" t="s">
        <v>59</v>
      </c>
      <c r="AA18" s="7" t="e">
        <v>#N/A</v>
      </c>
      <c r="AB18" s="7" t="e">
        <v>#N/A</v>
      </c>
      <c r="AC18" s="7" t="s">
        <v>31</v>
      </c>
      <c r="AD18" s="7" t="s">
        <v>29</v>
      </c>
      <c r="AE18" s="7" t="s">
        <v>56</v>
      </c>
      <c r="AF18" s="7" t="s">
        <v>33</v>
      </c>
      <c r="AG18" s="7" t="s">
        <v>57</v>
      </c>
      <c r="AH18" s="7" t="s">
        <v>42</v>
      </c>
      <c r="AI18" s="7" t="s">
        <v>58</v>
      </c>
      <c r="AJ18" s="7" t="s">
        <v>59</v>
      </c>
      <c r="AK18" s="7" t="e">
        <v>#N/A</v>
      </c>
      <c r="AL18" s="7" t="e">
        <v>#N/A</v>
      </c>
      <c r="AM18" s="24">
        <f>+VLOOKUP(A18,Resumen!$A$4:$S$27,19,FALSE)</f>
        <v>0</v>
      </c>
      <c r="AN18" s="25">
        <f t="shared" si="0"/>
        <v>0</v>
      </c>
    </row>
    <row r="19" spans="1:40" x14ac:dyDescent="0.35">
      <c r="A19" s="5">
        <v>40</v>
      </c>
      <c r="B19" s="6" t="s">
        <v>66</v>
      </c>
      <c r="C19" s="7">
        <v>2020</v>
      </c>
      <c r="D19" s="8" t="s">
        <v>67</v>
      </c>
      <c r="E19" s="8">
        <v>12</v>
      </c>
      <c r="F19" s="9" t="s">
        <v>29</v>
      </c>
      <c r="G19" s="9" t="s">
        <v>30</v>
      </c>
      <c r="H19" s="10">
        <v>10573713</v>
      </c>
      <c r="I19" s="10">
        <v>0</v>
      </c>
      <c r="J19" s="10">
        <v>0</v>
      </c>
      <c r="K19" s="10">
        <v>0</v>
      </c>
      <c r="L19" s="10">
        <v>0</v>
      </c>
      <c r="M19" s="10">
        <v>10573713</v>
      </c>
      <c r="N19" s="10">
        <v>0</v>
      </c>
      <c r="O19" s="10">
        <v>0</v>
      </c>
      <c r="P19" s="10">
        <v>10573713</v>
      </c>
      <c r="Q19" s="10">
        <v>0</v>
      </c>
      <c r="R19" s="11">
        <v>0</v>
      </c>
      <c r="S19" s="7" t="s">
        <v>31</v>
      </c>
      <c r="T19" s="7" t="s">
        <v>29</v>
      </c>
      <c r="U19" s="7" t="s">
        <v>56</v>
      </c>
      <c r="V19" s="7" t="s">
        <v>33</v>
      </c>
      <c r="W19" s="7" t="s">
        <v>57</v>
      </c>
      <c r="X19" s="7" t="s">
        <v>42</v>
      </c>
      <c r="Y19" s="7" t="s">
        <v>58</v>
      </c>
      <c r="Z19" s="7" t="s">
        <v>59</v>
      </c>
      <c r="AA19" s="7" t="e">
        <v>#N/A</v>
      </c>
      <c r="AB19" s="7" t="e">
        <v>#N/A</v>
      </c>
      <c r="AC19" s="7" t="s">
        <v>31</v>
      </c>
      <c r="AD19" s="7" t="s">
        <v>29</v>
      </c>
      <c r="AE19" s="7" t="s">
        <v>56</v>
      </c>
      <c r="AF19" s="7" t="s">
        <v>33</v>
      </c>
      <c r="AG19" s="7" t="s">
        <v>57</v>
      </c>
      <c r="AH19" s="7" t="s">
        <v>42</v>
      </c>
      <c r="AI19" s="7" t="s">
        <v>58</v>
      </c>
      <c r="AJ19" s="7" t="s">
        <v>59</v>
      </c>
      <c r="AK19" s="7" t="e">
        <v>#N/A</v>
      </c>
      <c r="AL19" s="7" t="e">
        <v>#N/A</v>
      </c>
      <c r="AM19" s="24">
        <f>+VLOOKUP(A19,Resumen!$A$4:$S$27,19,FALSE)</f>
        <v>0</v>
      </c>
      <c r="AN19" s="25">
        <f t="shared" si="0"/>
        <v>0</v>
      </c>
    </row>
    <row r="20" spans="1:40" x14ac:dyDescent="0.35">
      <c r="A20" s="5">
        <v>40</v>
      </c>
      <c r="B20" s="6" t="s">
        <v>68</v>
      </c>
      <c r="C20" s="7">
        <v>2020</v>
      </c>
      <c r="D20" s="8" t="s">
        <v>69</v>
      </c>
      <c r="E20" s="8">
        <v>12</v>
      </c>
      <c r="F20" s="9" t="s">
        <v>29</v>
      </c>
      <c r="G20" s="9" t="s">
        <v>30</v>
      </c>
      <c r="H20" s="10">
        <v>10573713</v>
      </c>
      <c r="I20" s="10">
        <v>0</v>
      </c>
      <c r="J20" s="10">
        <v>0</v>
      </c>
      <c r="K20" s="10">
        <v>0</v>
      </c>
      <c r="L20" s="10">
        <v>0</v>
      </c>
      <c r="M20" s="10">
        <v>10573713</v>
      </c>
      <c r="N20" s="10">
        <v>0</v>
      </c>
      <c r="O20" s="10">
        <v>0</v>
      </c>
      <c r="P20" s="10">
        <v>10573713</v>
      </c>
      <c r="Q20" s="10">
        <v>0</v>
      </c>
      <c r="R20" s="11">
        <v>0</v>
      </c>
      <c r="S20" s="7" t="s">
        <v>31</v>
      </c>
      <c r="T20" s="7" t="s">
        <v>29</v>
      </c>
      <c r="U20" s="7" t="s">
        <v>56</v>
      </c>
      <c r="V20" s="7" t="s">
        <v>33</v>
      </c>
      <c r="W20" s="7" t="s">
        <v>57</v>
      </c>
      <c r="X20" s="7" t="s">
        <v>42</v>
      </c>
      <c r="Y20" s="7" t="s">
        <v>58</v>
      </c>
      <c r="Z20" s="7" t="s">
        <v>59</v>
      </c>
      <c r="AA20" s="7" t="e">
        <v>#N/A</v>
      </c>
      <c r="AB20" s="7" t="e">
        <v>#N/A</v>
      </c>
      <c r="AC20" s="7" t="s">
        <v>31</v>
      </c>
      <c r="AD20" s="7" t="s">
        <v>29</v>
      </c>
      <c r="AE20" s="7" t="s">
        <v>56</v>
      </c>
      <c r="AF20" s="7" t="s">
        <v>33</v>
      </c>
      <c r="AG20" s="7" t="s">
        <v>57</v>
      </c>
      <c r="AH20" s="7" t="s">
        <v>42</v>
      </c>
      <c r="AI20" s="7" t="s">
        <v>58</v>
      </c>
      <c r="AJ20" s="7" t="s">
        <v>59</v>
      </c>
      <c r="AK20" s="7" t="e">
        <v>#N/A</v>
      </c>
      <c r="AL20" s="7" t="e">
        <v>#N/A</v>
      </c>
      <c r="AM20" s="24">
        <f>+VLOOKUP(A20,Resumen!$A$4:$S$27,19,FALSE)</f>
        <v>0</v>
      </c>
      <c r="AN20" s="25">
        <f t="shared" si="0"/>
        <v>0</v>
      </c>
    </row>
    <row r="21" spans="1:40" x14ac:dyDescent="0.35">
      <c r="A21" s="5">
        <v>40</v>
      </c>
      <c r="B21" s="6" t="s">
        <v>70</v>
      </c>
      <c r="C21" s="7">
        <v>2020</v>
      </c>
      <c r="D21" s="8" t="s">
        <v>71</v>
      </c>
      <c r="E21" s="8">
        <v>12</v>
      </c>
      <c r="F21" s="9" t="s">
        <v>29</v>
      </c>
      <c r="G21" s="9" t="s">
        <v>30</v>
      </c>
      <c r="H21" s="10">
        <v>10573713</v>
      </c>
      <c r="I21" s="10">
        <v>0</v>
      </c>
      <c r="J21" s="10">
        <v>0</v>
      </c>
      <c r="K21" s="10">
        <v>0</v>
      </c>
      <c r="L21" s="10">
        <v>0</v>
      </c>
      <c r="M21" s="10">
        <v>10573713</v>
      </c>
      <c r="N21" s="10">
        <v>0</v>
      </c>
      <c r="O21" s="10">
        <v>0</v>
      </c>
      <c r="P21" s="10">
        <v>10573713</v>
      </c>
      <c r="Q21" s="10">
        <v>0</v>
      </c>
      <c r="R21" s="11">
        <v>0</v>
      </c>
      <c r="S21" s="7" t="s">
        <v>31</v>
      </c>
      <c r="T21" s="7" t="s">
        <v>29</v>
      </c>
      <c r="U21" s="7" t="s">
        <v>56</v>
      </c>
      <c r="V21" s="7" t="s">
        <v>33</v>
      </c>
      <c r="W21" s="7" t="s">
        <v>57</v>
      </c>
      <c r="X21" s="7" t="s">
        <v>42</v>
      </c>
      <c r="Y21" s="7" t="s">
        <v>58</v>
      </c>
      <c r="Z21" s="7" t="s">
        <v>59</v>
      </c>
      <c r="AA21" s="7" t="e">
        <v>#N/A</v>
      </c>
      <c r="AB21" s="7" t="e">
        <v>#N/A</v>
      </c>
      <c r="AC21" s="7" t="s">
        <v>31</v>
      </c>
      <c r="AD21" s="7" t="s">
        <v>29</v>
      </c>
      <c r="AE21" s="7" t="s">
        <v>56</v>
      </c>
      <c r="AF21" s="7" t="s">
        <v>33</v>
      </c>
      <c r="AG21" s="7" t="s">
        <v>57</v>
      </c>
      <c r="AH21" s="7" t="s">
        <v>42</v>
      </c>
      <c r="AI21" s="7" t="s">
        <v>58</v>
      </c>
      <c r="AJ21" s="7" t="s">
        <v>59</v>
      </c>
      <c r="AK21" s="7" t="e">
        <v>#N/A</v>
      </c>
      <c r="AL21" s="7" t="e">
        <v>#N/A</v>
      </c>
      <c r="AM21" s="24">
        <f>+VLOOKUP(A21,Resumen!$A$4:$S$27,19,FALSE)</f>
        <v>0</v>
      </c>
      <c r="AN21" s="25">
        <f t="shared" si="0"/>
        <v>0</v>
      </c>
    </row>
    <row r="22" spans="1:40" x14ac:dyDescent="0.35">
      <c r="A22" s="5">
        <v>40</v>
      </c>
      <c r="B22" s="6" t="s">
        <v>72</v>
      </c>
      <c r="C22" s="7">
        <v>2020</v>
      </c>
      <c r="D22" s="8" t="s">
        <v>73</v>
      </c>
      <c r="E22" s="8">
        <v>12</v>
      </c>
      <c r="F22" s="9" t="s">
        <v>29</v>
      </c>
      <c r="G22" s="9" t="s">
        <v>30</v>
      </c>
      <c r="H22" s="10">
        <v>12296196</v>
      </c>
      <c r="I22" s="10">
        <v>0</v>
      </c>
      <c r="J22" s="10">
        <v>0</v>
      </c>
      <c r="K22" s="10">
        <v>0</v>
      </c>
      <c r="L22" s="10">
        <v>0</v>
      </c>
      <c r="M22" s="10">
        <v>12296196</v>
      </c>
      <c r="N22" s="10">
        <v>0</v>
      </c>
      <c r="O22" s="10">
        <v>0</v>
      </c>
      <c r="P22" s="10">
        <v>12296195.999999998</v>
      </c>
      <c r="Q22" s="10">
        <v>0</v>
      </c>
      <c r="R22" s="11">
        <v>0</v>
      </c>
      <c r="S22" s="7" t="s">
        <v>31</v>
      </c>
      <c r="T22" s="7" t="s">
        <v>29</v>
      </c>
      <c r="U22" s="7" t="s">
        <v>56</v>
      </c>
      <c r="V22" s="7" t="s">
        <v>33</v>
      </c>
      <c r="W22" s="7" t="s">
        <v>57</v>
      </c>
      <c r="X22" s="7" t="s">
        <v>42</v>
      </c>
      <c r="Y22" s="7" t="s">
        <v>58</v>
      </c>
      <c r="Z22" s="7" t="s">
        <v>59</v>
      </c>
      <c r="AA22" s="7" t="e">
        <v>#N/A</v>
      </c>
      <c r="AB22" s="7" t="e">
        <v>#N/A</v>
      </c>
      <c r="AC22" s="7" t="s">
        <v>31</v>
      </c>
      <c r="AD22" s="7" t="s">
        <v>29</v>
      </c>
      <c r="AE22" s="7" t="s">
        <v>56</v>
      </c>
      <c r="AF22" s="7" t="s">
        <v>33</v>
      </c>
      <c r="AG22" s="7" t="s">
        <v>57</v>
      </c>
      <c r="AH22" s="7" t="s">
        <v>42</v>
      </c>
      <c r="AI22" s="7" t="s">
        <v>58</v>
      </c>
      <c r="AJ22" s="7" t="s">
        <v>59</v>
      </c>
      <c r="AK22" s="7" t="e">
        <v>#N/A</v>
      </c>
      <c r="AL22" s="7" t="e">
        <v>#N/A</v>
      </c>
      <c r="AM22" s="24">
        <f>+VLOOKUP(A22,Resumen!$A$4:$S$27,19,FALSE)</f>
        <v>0</v>
      </c>
      <c r="AN22" s="25">
        <f t="shared" si="0"/>
        <v>0</v>
      </c>
    </row>
    <row r="23" spans="1:40" x14ac:dyDescent="0.35">
      <c r="A23" s="5">
        <v>40</v>
      </c>
      <c r="B23" s="6" t="s">
        <v>74</v>
      </c>
      <c r="C23" s="7">
        <v>2020</v>
      </c>
      <c r="D23" s="8" t="s">
        <v>75</v>
      </c>
      <c r="E23" s="8">
        <v>12</v>
      </c>
      <c r="F23" s="9" t="s">
        <v>29</v>
      </c>
      <c r="G23" s="9" t="s">
        <v>30</v>
      </c>
      <c r="H23" s="10">
        <v>10573713</v>
      </c>
      <c r="I23" s="10">
        <v>0</v>
      </c>
      <c r="J23" s="10">
        <v>0</v>
      </c>
      <c r="K23" s="10">
        <v>0</v>
      </c>
      <c r="L23" s="10">
        <v>0</v>
      </c>
      <c r="M23" s="10">
        <v>10573713</v>
      </c>
      <c r="N23" s="10">
        <v>0</v>
      </c>
      <c r="O23" s="10">
        <v>0</v>
      </c>
      <c r="P23" s="10">
        <v>10573713</v>
      </c>
      <c r="Q23" s="10">
        <v>0</v>
      </c>
      <c r="R23" s="11">
        <v>0</v>
      </c>
      <c r="S23" s="7" t="s">
        <v>31</v>
      </c>
      <c r="T23" s="7" t="s">
        <v>29</v>
      </c>
      <c r="U23" s="7" t="s">
        <v>56</v>
      </c>
      <c r="V23" s="7" t="s">
        <v>33</v>
      </c>
      <c r="W23" s="7" t="s">
        <v>57</v>
      </c>
      <c r="X23" s="7" t="s">
        <v>42</v>
      </c>
      <c r="Y23" s="7" t="s">
        <v>58</v>
      </c>
      <c r="Z23" s="7" t="s">
        <v>59</v>
      </c>
      <c r="AA23" s="7" t="e">
        <v>#N/A</v>
      </c>
      <c r="AB23" s="7" t="e">
        <v>#N/A</v>
      </c>
      <c r="AC23" s="7" t="s">
        <v>31</v>
      </c>
      <c r="AD23" s="7" t="s">
        <v>29</v>
      </c>
      <c r="AE23" s="7" t="s">
        <v>56</v>
      </c>
      <c r="AF23" s="7" t="s">
        <v>33</v>
      </c>
      <c r="AG23" s="7" t="s">
        <v>57</v>
      </c>
      <c r="AH23" s="7" t="s">
        <v>42</v>
      </c>
      <c r="AI23" s="7" t="s">
        <v>58</v>
      </c>
      <c r="AJ23" s="7" t="s">
        <v>59</v>
      </c>
      <c r="AK23" s="7" t="e">
        <v>#N/A</v>
      </c>
      <c r="AL23" s="7" t="e">
        <v>#N/A</v>
      </c>
      <c r="AM23" s="24">
        <f>+VLOOKUP(A23,Resumen!$A$4:$S$27,19,FALSE)</f>
        <v>0</v>
      </c>
      <c r="AN23" s="25">
        <f t="shared" si="0"/>
        <v>0</v>
      </c>
    </row>
    <row r="24" spans="1:40" x14ac:dyDescent="0.35">
      <c r="A24" s="5">
        <v>40</v>
      </c>
      <c r="B24" s="6" t="s">
        <v>76</v>
      </c>
      <c r="C24" s="7">
        <v>2020</v>
      </c>
      <c r="D24" s="8" t="s">
        <v>77</v>
      </c>
      <c r="E24" s="8">
        <v>12</v>
      </c>
      <c r="F24" s="9" t="s">
        <v>29</v>
      </c>
      <c r="G24" s="9" t="s">
        <v>30</v>
      </c>
      <c r="H24" s="10">
        <v>12296196</v>
      </c>
      <c r="I24" s="10">
        <v>0</v>
      </c>
      <c r="J24" s="10">
        <v>0</v>
      </c>
      <c r="K24" s="10">
        <v>0</v>
      </c>
      <c r="L24" s="10">
        <v>0</v>
      </c>
      <c r="M24" s="10">
        <v>12296196</v>
      </c>
      <c r="N24" s="10">
        <v>0</v>
      </c>
      <c r="O24" s="10">
        <v>0</v>
      </c>
      <c r="P24" s="10">
        <v>12296195.999999998</v>
      </c>
      <c r="Q24" s="10">
        <v>0</v>
      </c>
      <c r="R24" s="11">
        <v>0</v>
      </c>
      <c r="S24" s="7" t="s">
        <v>31</v>
      </c>
      <c r="T24" s="7" t="s">
        <v>29</v>
      </c>
      <c r="U24" s="7" t="s">
        <v>56</v>
      </c>
      <c r="V24" s="7" t="s">
        <v>33</v>
      </c>
      <c r="W24" s="7" t="s">
        <v>57</v>
      </c>
      <c r="X24" s="7" t="s">
        <v>42</v>
      </c>
      <c r="Y24" s="7" t="s">
        <v>58</v>
      </c>
      <c r="Z24" s="7" t="s">
        <v>59</v>
      </c>
      <c r="AA24" s="7" t="e">
        <v>#N/A</v>
      </c>
      <c r="AB24" s="7" t="e">
        <v>#N/A</v>
      </c>
      <c r="AC24" s="7" t="s">
        <v>31</v>
      </c>
      <c r="AD24" s="7" t="s">
        <v>29</v>
      </c>
      <c r="AE24" s="7" t="s">
        <v>56</v>
      </c>
      <c r="AF24" s="7" t="s">
        <v>33</v>
      </c>
      <c r="AG24" s="7" t="s">
        <v>57</v>
      </c>
      <c r="AH24" s="7" t="s">
        <v>42</v>
      </c>
      <c r="AI24" s="7" t="s">
        <v>58</v>
      </c>
      <c r="AJ24" s="7" t="s">
        <v>59</v>
      </c>
      <c r="AK24" s="7" t="e">
        <v>#N/A</v>
      </c>
      <c r="AL24" s="7" t="e">
        <v>#N/A</v>
      </c>
      <c r="AM24" s="24">
        <f>+VLOOKUP(A24,Resumen!$A$4:$S$27,19,FALSE)</f>
        <v>0</v>
      </c>
      <c r="AN24" s="25">
        <f t="shared" si="0"/>
        <v>0</v>
      </c>
    </row>
    <row r="25" spans="1:40" x14ac:dyDescent="0.35">
      <c r="A25" s="5">
        <v>40</v>
      </c>
      <c r="B25" s="6" t="s">
        <v>78</v>
      </c>
      <c r="C25" s="7">
        <v>2020</v>
      </c>
      <c r="D25" s="8" t="s">
        <v>79</v>
      </c>
      <c r="E25" s="8">
        <v>6</v>
      </c>
      <c r="F25" s="9" t="s">
        <v>29</v>
      </c>
      <c r="G25" s="9" t="s">
        <v>30</v>
      </c>
      <c r="H25" s="10">
        <v>6262175</v>
      </c>
      <c r="I25" s="10">
        <v>0</v>
      </c>
      <c r="J25" s="10">
        <v>0</v>
      </c>
      <c r="K25" s="10">
        <v>0</v>
      </c>
      <c r="L25" s="10">
        <v>0</v>
      </c>
      <c r="M25" s="10">
        <v>6262175</v>
      </c>
      <c r="N25" s="10">
        <v>0</v>
      </c>
      <c r="O25" s="10">
        <v>0</v>
      </c>
      <c r="P25" s="10">
        <v>6262175</v>
      </c>
      <c r="Q25" s="10">
        <v>0</v>
      </c>
      <c r="R25" s="11">
        <v>0</v>
      </c>
      <c r="S25" s="7" t="s">
        <v>31</v>
      </c>
      <c r="T25" s="7" t="s">
        <v>29</v>
      </c>
      <c r="U25" s="7" t="s">
        <v>56</v>
      </c>
      <c r="V25" s="7" t="s">
        <v>33</v>
      </c>
      <c r="W25" s="7" t="s">
        <v>57</v>
      </c>
      <c r="X25" s="7" t="s">
        <v>42</v>
      </c>
      <c r="Y25" s="7" t="s">
        <v>58</v>
      </c>
      <c r="Z25" s="7" t="s">
        <v>59</v>
      </c>
      <c r="AA25" s="7" t="e">
        <v>#N/A</v>
      </c>
      <c r="AB25" s="7" t="e">
        <v>#N/A</v>
      </c>
      <c r="AC25" s="7" t="s">
        <v>31</v>
      </c>
      <c r="AD25" s="7" t="s">
        <v>29</v>
      </c>
      <c r="AE25" s="7" t="s">
        <v>56</v>
      </c>
      <c r="AF25" s="7" t="s">
        <v>33</v>
      </c>
      <c r="AG25" s="7" t="s">
        <v>57</v>
      </c>
      <c r="AH25" s="7" t="s">
        <v>42</v>
      </c>
      <c r="AI25" s="7" t="s">
        <v>58</v>
      </c>
      <c r="AJ25" s="7" t="s">
        <v>59</v>
      </c>
      <c r="AK25" s="7" t="e">
        <v>#N/A</v>
      </c>
      <c r="AL25" s="7" t="e">
        <v>#N/A</v>
      </c>
      <c r="AM25" s="24">
        <f>+VLOOKUP(A25,Resumen!$A$4:$S$27,19,FALSE)</f>
        <v>0</v>
      </c>
      <c r="AN25" s="25">
        <f t="shared" si="0"/>
        <v>0</v>
      </c>
    </row>
    <row r="26" spans="1:40" x14ac:dyDescent="0.35">
      <c r="A26" s="5">
        <v>25</v>
      </c>
      <c r="B26" s="6" t="s">
        <v>80</v>
      </c>
      <c r="C26" s="7">
        <v>2020</v>
      </c>
      <c r="D26" s="5">
        <v>137</v>
      </c>
      <c r="E26" s="8">
        <v>12</v>
      </c>
      <c r="F26" s="9" t="s">
        <v>29</v>
      </c>
      <c r="G26" s="9" t="s">
        <v>30</v>
      </c>
      <c r="H26" s="10">
        <v>0</v>
      </c>
      <c r="I26" s="10">
        <v>0</v>
      </c>
      <c r="J26" s="10">
        <v>45058488</v>
      </c>
      <c r="K26" s="10">
        <v>0</v>
      </c>
      <c r="L26" s="10">
        <v>0</v>
      </c>
      <c r="M26" s="10">
        <v>45058488</v>
      </c>
      <c r="N26" s="10">
        <v>0</v>
      </c>
      <c r="O26" s="10">
        <v>20276320</v>
      </c>
      <c r="P26" s="10">
        <v>45058488</v>
      </c>
      <c r="Q26" s="10">
        <v>20276320</v>
      </c>
      <c r="R26" s="11">
        <v>0.4500000088773507</v>
      </c>
      <c r="S26" s="7" t="s">
        <v>81</v>
      </c>
      <c r="T26" s="7">
        <v>0</v>
      </c>
      <c r="U26" s="7" t="s">
        <v>32</v>
      </c>
      <c r="V26" s="7" t="s">
        <v>82</v>
      </c>
      <c r="W26" s="7" t="s">
        <v>83</v>
      </c>
      <c r="X26" s="7" t="s">
        <v>30</v>
      </c>
      <c r="Y26" s="7" t="s">
        <v>84</v>
      </c>
      <c r="Z26" s="7" t="s">
        <v>85</v>
      </c>
      <c r="AA26" s="7" t="s">
        <v>32</v>
      </c>
      <c r="AB26" s="7" t="s">
        <v>86</v>
      </c>
      <c r="AC26" s="7" t="s">
        <v>81</v>
      </c>
      <c r="AD26" s="7">
        <v>0</v>
      </c>
      <c r="AE26" s="7" t="s">
        <v>32</v>
      </c>
      <c r="AF26" s="7" t="s">
        <v>82</v>
      </c>
      <c r="AG26" s="7" t="s">
        <v>83</v>
      </c>
      <c r="AH26" s="7" t="s">
        <v>30</v>
      </c>
      <c r="AI26" s="7" t="s">
        <v>84</v>
      </c>
      <c r="AJ26" s="7" t="s">
        <v>85</v>
      </c>
      <c r="AK26" s="7" t="s">
        <v>32</v>
      </c>
      <c r="AL26" s="7" t="s">
        <v>86</v>
      </c>
      <c r="AM26" s="24">
        <f>+VLOOKUP(A26,Resumen!$A$4:$S$27,19,FALSE)</f>
        <v>-0.89692672760184822</v>
      </c>
      <c r="AN26" s="25">
        <f t="shared" si="0"/>
        <v>-18186373.345407907</v>
      </c>
    </row>
    <row r="27" spans="1:40" x14ac:dyDescent="0.35">
      <c r="A27" s="5">
        <v>25</v>
      </c>
      <c r="B27" s="6" t="s">
        <v>87</v>
      </c>
      <c r="C27" s="7">
        <v>2020</v>
      </c>
      <c r="D27" s="5">
        <v>140</v>
      </c>
      <c r="E27" s="8">
        <v>12</v>
      </c>
      <c r="F27" s="9" t="s">
        <v>29</v>
      </c>
      <c r="G27" s="9" t="s">
        <v>30</v>
      </c>
      <c r="H27" s="10">
        <v>0</v>
      </c>
      <c r="I27" s="10">
        <v>0</v>
      </c>
      <c r="J27" s="10">
        <v>28582206</v>
      </c>
      <c r="K27" s="10">
        <v>0</v>
      </c>
      <c r="L27" s="10">
        <v>0</v>
      </c>
      <c r="M27" s="10">
        <v>28582206</v>
      </c>
      <c r="N27" s="10">
        <v>0</v>
      </c>
      <c r="O27" s="10">
        <v>12861993</v>
      </c>
      <c r="P27" s="10">
        <v>28582206</v>
      </c>
      <c r="Q27" s="10">
        <v>12861993</v>
      </c>
      <c r="R27" s="11">
        <v>0.45000001049604077</v>
      </c>
      <c r="S27" s="7" t="s">
        <v>81</v>
      </c>
      <c r="T27" s="7">
        <v>0</v>
      </c>
      <c r="U27" s="7" t="s">
        <v>32</v>
      </c>
      <c r="V27" s="7" t="s">
        <v>82</v>
      </c>
      <c r="W27" s="7" t="s">
        <v>83</v>
      </c>
      <c r="X27" s="7" t="s">
        <v>30</v>
      </c>
      <c r="Y27" s="7" t="s">
        <v>84</v>
      </c>
      <c r="Z27" s="7" t="s">
        <v>85</v>
      </c>
      <c r="AA27" s="7" t="s">
        <v>32</v>
      </c>
      <c r="AB27" s="7" t="s">
        <v>86</v>
      </c>
      <c r="AC27" s="7" t="s">
        <v>81</v>
      </c>
      <c r="AD27" s="7">
        <v>0</v>
      </c>
      <c r="AE27" s="7" t="s">
        <v>32</v>
      </c>
      <c r="AF27" s="7" t="s">
        <v>82</v>
      </c>
      <c r="AG27" s="7" t="s">
        <v>83</v>
      </c>
      <c r="AH27" s="7" t="s">
        <v>30</v>
      </c>
      <c r="AI27" s="7" t="s">
        <v>84</v>
      </c>
      <c r="AJ27" s="7" t="s">
        <v>85</v>
      </c>
      <c r="AK27" s="7" t="s">
        <v>32</v>
      </c>
      <c r="AL27" s="7" t="s">
        <v>86</v>
      </c>
      <c r="AM27" s="24">
        <f>+VLOOKUP(A27,Resumen!$A$4:$S$27,19,FALSE)</f>
        <v>-0.89692672760184822</v>
      </c>
      <c r="AN27" s="25">
        <f t="shared" si="0"/>
        <v>-11536265.291927878</v>
      </c>
    </row>
    <row r="28" spans="1:40" x14ac:dyDescent="0.35">
      <c r="A28" s="5">
        <v>25</v>
      </c>
      <c r="B28" s="6" t="s">
        <v>88</v>
      </c>
      <c r="C28" s="7">
        <v>2020</v>
      </c>
      <c r="D28" s="5">
        <v>213</v>
      </c>
      <c r="E28" s="8">
        <v>12</v>
      </c>
      <c r="F28" s="9" t="s">
        <v>29</v>
      </c>
      <c r="G28" s="9" t="s">
        <v>30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1">
        <v>0</v>
      </c>
      <c r="S28" s="7" t="s">
        <v>81</v>
      </c>
      <c r="T28" s="7">
        <v>0</v>
      </c>
      <c r="U28" s="7" t="s">
        <v>32</v>
      </c>
      <c r="V28" s="7" t="s">
        <v>82</v>
      </c>
      <c r="W28" s="7" t="s">
        <v>83</v>
      </c>
      <c r="X28" s="7" t="s">
        <v>30</v>
      </c>
      <c r="Y28" s="7" t="s">
        <v>84</v>
      </c>
      <c r="Z28" s="7" t="s">
        <v>85</v>
      </c>
      <c r="AA28" s="7" t="s">
        <v>32</v>
      </c>
      <c r="AB28" s="7" t="s">
        <v>86</v>
      </c>
      <c r="AC28" s="7" t="s">
        <v>81</v>
      </c>
      <c r="AD28" s="7">
        <v>0</v>
      </c>
      <c r="AE28" s="7" t="s">
        <v>32</v>
      </c>
      <c r="AF28" s="7" t="s">
        <v>82</v>
      </c>
      <c r="AG28" s="7" t="s">
        <v>83</v>
      </c>
      <c r="AH28" s="7" t="s">
        <v>30</v>
      </c>
      <c r="AI28" s="7" t="s">
        <v>84</v>
      </c>
      <c r="AJ28" s="7" t="s">
        <v>85</v>
      </c>
      <c r="AK28" s="7" t="s">
        <v>32</v>
      </c>
      <c r="AL28" s="7" t="s">
        <v>86</v>
      </c>
      <c r="AM28" s="24">
        <f>+VLOOKUP(A28,Resumen!$A$4:$S$27,19,FALSE)</f>
        <v>-0.89692672760184822</v>
      </c>
      <c r="AN28" s="25">
        <f t="shared" si="0"/>
        <v>0</v>
      </c>
    </row>
    <row r="29" spans="1:40" x14ac:dyDescent="0.35">
      <c r="A29" s="5">
        <v>25</v>
      </c>
      <c r="B29" s="6" t="s">
        <v>89</v>
      </c>
      <c r="C29" s="7">
        <v>2020</v>
      </c>
      <c r="D29" s="5">
        <v>223</v>
      </c>
      <c r="E29" s="8">
        <v>12</v>
      </c>
      <c r="F29" s="9" t="s">
        <v>29</v>
      </c>
      <c r="G29" s="9" t="s">
        <v>30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1">
        <v>0</v>
      </c>
      <c r="S29" s="7" t="s">
        <v>81</v>
      </c>
      <c r="T29" s="7">
        <v>0</v>
      </c>
      <c r="U29" s="7" t="s">
        <v>32</v>
      </c>
      <c r="V29" s="7" t="s">
        <v>82</v>
      </c>
      <c r="W29" s="7" t="s">
        <v>83</v>
      </c>
      <c r="X29" s="7" t="s">
        <v>30</v>
      </c>
      <c r="Y29" s="7" t="s">
        <v>84</v>
      </c>
      <c r="Z29" s="7" t="s">
        <v>85</v>
      </c>
      <c r="AA29" s="7" t="s">
        <v>32</v>
      </c>
      <c r="AB29" s="7" t="s">
        <v>86</v>
      </c>
      <c r="AC29" s="7" t="s">
        <v>81</v>
      </c>
      <c r="AD29" s="7">
        <v>0</v>
      </c>
      <c r="AE29" s="7" t="s">
        <v>32</v>
      </c>
      <c r="AF29" s="7" t="s">
        <v>82</v>
      </c>
      <c r="AG29" s="7" t="s">
        <v>83</v>
      </c>
      <c r="AH29" s="7" t="s">
        <v>30</v>
      </c>
      <c r="AI29" s="7" t="s">
        <v>84</v>
      </c>
      <c r="AJ29" s="7" t="s">
        <v>85</v>
      </c>
      <c r="AK29" s="7" t="s">
        <v>32</v>
      </c>
      <c r="AL29" s="7" t="s">
        <v>86</v>
      </c>
      <c r="AM29" s="24">
        <f>+VLOOKUP(A29,Resumen!$A$4:$S$27,19,FALSE)</f>
        <v>-0.89692672760184822</v>
      </c>
      <c r="AN29" s="25">
        <f t="shared" si="0"/>
        <v>0</v>
      </c>
    </row>
    <row r="30" spans="1:40" x14ac:dyDescent="0.35">
      <c r="A30" s="5">
        <v>25</v>
      </c>
      <c r="B30" s="6" t="s">
        <v>90</v>
      </c>
      <c r="C30" s="7">
        <v>2020</v>
      </c>
      <c r="D30" s="5">
        <v>224</v>
      </c>
      <c r="E30" s="8">
        <v>12</v>
      </c>
      <c r="F30" s="9" t="s">
        <v>29</v>
      </c>
      <c r="G30" s="9" t="s">
        <v>30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1">
        <v>0</v>
      </c>
      <c r="S30" s="7" t="s">
        <v>81</v>
      </c>
      <c r="T30" s="7">
        <v>0</v>
      </c>
      <c r="U30" s="7" t="s">
        <v>32</v>
      </c>
      <c r="V30" s="7" t="s">
        <v>82</v>
      </c>
      <c r="W30" s="7" t="s">
        <v>83</v>
      </c>
      <c r="X30" s="7" t="s">
        <v>30</v>
      </c>
      <c r="Y30" s="7" t="s">
        <v>84</v>
      </c>
      <c r="Z30" s="7" t="s">
        <v>85</v>
      </c>
      <c r="AA30" s="7" t="s">
        <v>32</v>
      </c>
      <c r="AB30" s="7" t="s">
        <v>86</v>
      </c>
      <c r="AC30" s="7" t="s">
        <v>81</v>
      </c>
      <c r="AD30" s="7">
        <v>0</v>
      </c>
      <c r="AE30" s="7" t="s">
        <v>32</v>
      </c>
      <c r="AF30" s="7" t="s">
        <v>82</v>
      </c>
      <c r="AG30" s="7" t="s">
        <v>83</v>
      </c>
      <c r="AH30" s="7" t="s">
        <v>30</v>
      </c>
      <c r="AI30" s="7" t="s">
        <v>84</v>
      </c>
      <c r="AJ30" s="7" t="s">
        <v>85</v>
      </c>
      <c r="AK30" s="7" t="s">
        <v>32</v>
      </c>
      <c r="AL30" s="7" t="s">
        <v>86</v>
      </c>
      <c r="AM30" s="24">
        <f>+VLOOKUP(A30,Resumen!$A$4:$S$27,19,FALSE)</f>
        <v>-0.89692672760184822</v>
      </c>
      <c r="AN30" s="25">
        <f t="shared" si="0"/>
        <v>0</v>
      </c>
    </row>
    <row r="31" spans="1:40" x14ac:dyDescent="0.35">
      <c r="A31" s="5">
        <v>25</v>
      </c>
      <c r="B31" s="6" t="s">
        <v>91</v>
      </c>
      <c r="C31" s="7">
        <v>2020</v>
      </c>
      <c r="D31" s="5">
        <v>225</v>
      </c>
      <c r="E31" s="8">
        <v>12</v>
      </c>
      <c r="F31" s="9" t="s">
        <v>29</v>
      </c>
      <c r="G31" s="9" t="s">
        <v>30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1">
        <v>0</v>
      </c>
      <c r="S31" s="7" t="s">
        <v>81</v>
      </c>
      <c r="T31" s="7">
        <v>0</v>
      </c>
      <c r="U31" s="7" t="s">
        <v>32</v>
      </c>
      <c r="V31" s="7" t="s">
        <v>82</v>
      </c>
      <c r="W31" s="7" t="s">
        <v>83</v>
      </c>
      <c r="X31" s="7" t="s">
        <v>30</v>
      </c>
      <c r="Y31" s="7" t="s">
        <v>84</v>
      </c>
      <c r="Z31" s="7" t="s">
        <v>85</v>
      </c>
      <c r="AA31" s="7" t="s">
        <v>32</v>
      </c>
      <c r="AB31" s="7" t="s">
        <v>86</v>
      </c>
      <c r="AC31" s="7" t="s">
        <v>81</v>
      </c>
      <c r="AD31" s="7">
        <v>0</v>
      </c>
      <c r="AE31" s="7" t="s">
        <v>32</v>
      </c>
      <c r="AF31" s="7" t="s">
        <v>82</v>
      </c>
      <c r="AG31" s="7" t="s">
        <v>83</v>
      </c>
      <c r="AH31" s="7" t="s">
        <v>30</v>
      </c>
      <c r="AI31" s="7" t="s">
        <v>84</v>
      </c>
      <c r="AJ31" s="7" t="s">
        <v>85</v>
      </c>
      <c r="AK31" s="7" t="s">
        <v>32</v>
      </c>
      <c r="AL31" s="7" t="s">
        <v>86</v>
      </c>
      <c r="AM31" s="24">
        <f>+VLOOKUP(A31,Resumen!$A$4:$S$27,19,FALSE)</f>
        <v>-0.89692672760184822</v>
      </c>
      <c r="AN31" s="25">
        <f t="shared" si="0"/>
        <v>0</v>
      </c>
    </row>
    <row r="32" spans="1:40" x14ac:dyDescent="0.35">
      <c r="A32" s="5">
        <v>25</v>
      </c>
      <c r="B32" s="6" t="s">
        <v>92</v>
      </c>
      <c r="C32" s="7">
        <v>2020</v>
      </c>
      <c r="D32" s="5">
        <v>230</v>
      </c>
      <c r="E32" s="8">
        <v>12</v>
      </c>
      <c r="F32" s="9" t="s">
        <v>29</v>
      </c>
      <c r="G32" s="9" t="s">
        <v>30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1">
        <v>0</v>
      </c>
      <c r="S32" s="7" t="s">
        <v>81</v>
      </c>
      <c r="T32" s="7">
        <v>0</v>
      </c>
      <c r="U32" s="7" t="s">
        <v>32</v>
      </c>
      <c r="V32" s="7" t="s">
        <v>82</v>
      </c>
      <c r="W32" s="7" t="s">
        <v>83</v>
      </c>
      <c r="X32" s="7" t="s">
        <v>30</v>
      </c>
      <c r="Y32" s="7" t="s">
        <v>84</v>
      </c>
      <c r="Z32" s="7" t="s">
        <v>85</v>
      </c>
      <c r="AA32" s="7" t="s">
        <v>32</v>
      </c>
      <c r="AB32" s="7" t="s">
        <v>86</v>
      </c>
      <c r="AC32" s="7" t="s">
        <v>81</v>
      </c>
      <c r="AD32" s="7">
        <v>0</v>
      </c>
      <c r="AE32" s="7" t="s">
        <v>32</v>
      </c>
      <c r="AF32" s="7" t="s">
        <v>82</v>
      </c>
      <c r="AG32" s="7" t="s">
        <v>83</v>
      </c>
      <c r="AH32" s="7" t="s">
        <v>30</v>
      </c>
      <c r="AI32" s="7" t="s">
        <v>84</v>
      </c>
      <c r="AJ32" s="7" t="s">
        <v>85</v>
      </c>
      <c r="AK32" s="7" t="s">
        <v>32</v>
      </c>
      <c r="AL32" s="7" t="s">
        <v>86</v>
      </c>
      <c r="AM32" s="24">
        <f>+VLOOKUP(A32,Resumen!$A$4:$S$27,19,FALSE)</f>
        <v>-0.89692672760184822</v>
      </c>
      <c r="AN32" s="25">
        <f t="shared" si="0"/>
        <v>0</v>
      </c>
    </row>
    <row r="34" spans="40:40" x14ac:dyDescent="0.35">
      <c r="AN34" s="23">
        <f>+SUM(AN2:AN32)</f>
        <v>-29848415.082129769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"/>
  <sheetViews>
    <sheetView workbookViewId="0">
      <selection sqref="A1:G3"/>
    </sheetView>
  </sheetViews>
  <sheetFormatPr baseColWidth="10" defaultRowHeight="14.5" x14ac:dyDescent="0.35"/>
  <cols>
    <col min="6" max="6" width="0" hidden="1" customWidth="1"/>
  </cols>
  <sheetData>
    <row r="1" spans="1:10" x14ac:dyDescent="0.35">
      <c r="A1" s="2" t="s">
        <v>93</v>
      </c>
      <c r="B1" s="2" t="s">
        <v>1</v>
      </c>
      <c r="C1" s="1" t="s">
        <v>15</v>
      </c>
      <c r="D1" s="1" t="s">
        <v>16</v>
      </c>
      <c r="E1" s="1" t="s">
        <v>94</v>
      </c>
      <c r="F1" s="2" t="s">
        <v>95</v>
      </c>
      <c r="G1" s="2" t="s">
        <v>96</v>
      </c>
      <c r="H1" s="2" t="s">
        <v>97</v>
      </c>
      <c r="I1" s="3" t="s">
        <v>98</v>
      </c>
      <c r="J1" s="12" t="s">
        <v>99</v>
      </c>
    </row>
    <row r="2" spans="1:10" x14ac:dyDescent="0.35">
      <c r="A2" s="5">
        <v>29</v>
      </c>
      <c r="B2" s="7" t="s">
        <v>100</v>
      </c>
      <c r="C2" s="10">
        <v>3125143</v>
      </c>
      <c r="D2" s="10">
        <v>2187600.1</v>
      </c>
      <c r="E2" s="11">
        <v>0.70000000000000007</v>
      </c>
      <c r="F2" s="7" t="s">
        <v>101</v>
      </c>
      <c r="G2" s="7" t="s">
        <v>102</v>
      </c>
      <c r="H2" s="7" t="s">
        <v>103</v>
      </c>
      <c r="I2" s="5">
        <v>0</v>
      </c>
      <c r="J2" s="7" t="s">
        <v>42</v>
      </c>
    </row>
    <row r="3" spans="1:10" x14ac:dyDescent="0.35">
      <c r="A3" s="5">
        <v>34</v>
      </c>
      <c r="B3" s="7" t="s">
        <v>104</v>
      </c>
      <c r="C3" s="10">
        <v>1695002</v>
      </c>
      <c r="D3" s="10">
        <v>1356001</v>
      </c>
      <c r="E3" s="11">
        <v>0.79999964601811679</v>
      </c>
      <c r="F3" s="7" t="s">
        <v>105</v>
      </c>
      <c r="G3" s="7" t="s">
        <v>106</v>
      </c>
      <c r="H3" s="7" t="s">
        <v>107</v>
      </c>
      <c r="I3" s="5">
        <v>0</v>
      </c>
      <c r="J3" s="7" t="s">
        <v>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7"/>
  <sheetViews>
    <sheetView workbookViewId="0">
      <selection sqref="A1:G15"/>
    </sheetView>
  </sheetViews>
  <sheetFormatPr baseColWidth="10" defaultRowHeight="14.5" x14ac:dyDescent="0.35"/>
  <cols>
    <col min="3" max="3" width="12" bestFit="1" customWidth="1"/>
    <col min="6" max="6" width="0" hidden="1" customWidth="1"/>
    <col min="12" max="12" width="12.7265625" bestFit="1" customWidth="1"/>
  </cols>
  <sheetData>
    <row r="1" spans="1:12" x14ac:dyDescent="0.35">
      <c r="A1" s="2" t="s">
        <v>93</v>
      </c>
      <c r="B1" s="2" t="s">
        <v>1</v>
      </c>
      <c r="C1" s="1" t="s">
        <v>15</v>
      </c>
      <c r="D1" s="1" t="s">
        <v>16</v>
      </c>
      <c r="E1" s="1" t="s">
        <v>94</v>
      </c>
      <c r="F1" s="2" t="s">
        <v>95</v>
      </c>
      <c r="G1" s="2" t="s">
        <v>96</v>
      </c>
      <c r="H1" s="2" t="s">
        <v>97</v>
      </c>
      <c r="I1" s="3" t="s">
        <v>98</v>
      </c>
      <c r="J1" s="2" t="s">
        <v>99</v>
      </c>
      <c r="K1" s="12" t="s">
        <v>196</v>
      </c>
      <c r="L1" s="12" t="s">
        <v>197</v>
      </c>
    </row>
    <row r="2" spans="1:12" x14ac:dyDescent="0.35">
      <c r="A2" s="5">
        <v>14</v>
      </c>
      <c r="B2" s="7" t="s">
        <v>108</v>
      </c>
      <c r="C2" s="13">
        <v>11349638.000000004</v>
      </c>
      <c r="D2" s="13">
        <v>11034118.063600002</v>
      </c>
      <c r="E2" s="14">
        <v>0.97219999999999984</v>
      </c>
      <c r="F2" s="7" t="s">
        <v>109</v>
      </c>
      <c r="G2" s="7" t="s">
        <v>110</v>
      </c>
      <c r="H2" s="7" t="s">
        <v>111</v>
      </c>
      <c r="I2" s="5">
        <v>0</v>
      </c>
      <c r="J2" s="7" t="s">
        <v>42</v>
      </c>
      <c r="K2" s="24">
        <f>+VLOOKUP(A2,Resumen!$A$4:$S$27,19,FALSE)</f>
        <v>0</v>
      </c>
      <c r="L2" s="25">
        <f>+K2*D2</f>
        <v>0</v>
      </c>
    </row>
    <row r="3" spans="1:12" x14ac:dyDescent="0.35">
      <c r="A3" s="5">
        <v>22</v>
      </c>
      <c r="B3" s="7" t="s">
        <v>112</v>
      </c>
      <c r="C3" s="13">
        <v>57794414</v>
      </c>
      <c r="D3" s="13">
        <v>49012263.609728545</v>
      </c>
      <c r="E3" s="14">
        <v>0.84804499635083319</v>
      </c>
      <c r="F3" s="7" t="s">
        <v>113</v>
      </c>
      <c r="G3" s="7" t="s">
        <v>114</v>
      </c>
      <c r="H3" s="7" t="s">
        <v>115</v>
      </c>
      <c r="I3" s="5">
        <v>0</v>
      </c>
      <c r="J3" s="7" t="s">
        <v>42</v>
      </c>
      <c r="K3" s="24">
        <f>+VLOOKUP(A3,Resumen!$A$4:$S$27,19,FALSE)</f>
        <v>-0.60484781607151694</v>
      </c>
      <c r="L3" s="25">
        <f t="shared" ref="L3:L15" si="0">+K3*D3</f>
        <v>-29644960.605065793</v>
      </c>
    </row>
    <row r="4" spans="1:12" x14ac:dyDescent="0.35">
      <c r="A4" s="5">
        <v>23</v>
      </c>
      <c r="B4" s="7" t="s">
        <v>116</v>
      </c>
      <c r="C4" s="13">
        <v>57794382</v>
      </c>
      <c r="D4" s="13">
        <v>48948374.642606236</v>
      </c>
      <c r="E4" s="14">
        <v>0.8469400130034479</v>
      </c>
      <c r="F4" s="7" t="s">
        <v>113</v>
      </c>
      <c r="G4" s="7" t="s">
        <v>114</v>
      </c>
      <c r="H4" s="7" t="s">
        <v>115</v>
      </c>
      <c r="I4" s="5">
        <v>0</v>
      </c>
      <c r="J4" s="7" t="s">
        <v>42</v>
      </c>
      <c r="K4" s="24">
        <f>+VLOOKUP(A4,Resumen!$A$4:$S$27,19,FALSE)</f>
        <v>-0.50475928523015112</v>
      </c>
      <c r="L4" s="25">
        <f t="shared" si="0"/>
        <v>-24707146.597779579</v>
      </c>
    </row>
    <row r="5" spans="1:12" x14ac:dyDescent="0.35">
      <c r="A5" s="5">
        <v>24</v>
      </c>
      <c r="B5" s="7" t="s">
        <v>117</v>
      </c>
      <c r="C5" s="13">
        <v>3481588</v>
      </c>
      <c r="D5" s="13">
        <v>2814341.5328511298</v>
      </c>
      <c r="E5" s="14">
        <v>0.80834996353707844</v>
      </c>
      <c r="F5" s="7" t="s">
        <v>113</v>
      </c>
      <c r="G5" s="7" t="s">
        <v>114</v>
      </c>
      <c r="H5" s="7" t="s">
        <v>115</v>
      </c>
      <c r="I5" s="5">
        <v>0</v>
      </c>
      <c r="J5" s="7" t="s">
        <v>42</v>
      </c>
      <c r="K5" s="24">
        <f>+VLOOKUP(A5,Resumen!$A$4:$S$27,19,FALSE)</f>
        <v>-0.14501509110306779</v>
      </c>
      <c r="L5" s="25">
        <f t="shared" si="0"/>
        <v>-408121.99378155405</v>
      </c>
    </row>
    <row r="6" spans="1:12" x14ac:dyDescent="0.35">
      <c r="A6" s="5">
        <v>33</v>
      </c>
      <c r="B6" s="7" t="s">
        <v>118</v>
      </c>
      <c r="C6" s="13">
        <v>3918651</v>
      </c>
      <c r="D6" s="13">
        <v>2860615.209744385</v>
      </c>
      <c r="E6" s="14">
        <v>0.72999999483097244</v>
      </c>
      <c r="F6" s="7" t="s">
        <v>119</v>
      </c>
      <c r="G6" s="7" t="s">
        <v>120</v>
      </c>
      <c r="H6" s="7" t="s">
        <v>121</v>
      </c>
      <c r="I6" s="5">
        <v>0</v>
      </c>
      <c r="J6" s="7" t="s">
        <v>42</v>
      </c>
      <c r="K6" s="24">
        <f>+VLOOKUP(A6,Resumen!$A$4:$S$27,19,FALSE)</f>
        <v>0</v>
      </c>
      <c r="L6" s="25">
        <f t="shared" si="0"/>
        <v>0</v>
      </c>
    </row>
    <row r="7" spans="1:12" x14ac:dyDescent="0.35">
      <c r="A7" s="5">
        <v>33</v>
      </c>
      <c r="B7" s="7" t="s">
        <v>122</v>
      </c>
      <c r="C7" s="13">
        <v>553561</v>
      </c>
      <c r="D7" s="13">
        <v>404099.52713862795</v>
      </c>
      <c r="E7" s="14">
        <v>0.72999999483097244</v>
      </c>
      <c r="F7" s="7" t="s">
        <v>119</v>
      </c>
      <c r="G7" s="7" t="s">
        <v>123</v>
      </c>
      <c r="H7" s="7" t="s">
        <v>124</v>
      </c>
      <c r="I7" s="5">
        <v>0</v>
      </c>
      <c r="J7" s="7" t="s">
        <v>42</v>
      </c>
      <c r="K7" s="24">
        <f>+VLOOKUP(A7,Resumen!$A$4:$S$27,19,FALSE)</f>
        <v>0</v>
      </c>
      <c r="L7" s="25">
        <f t="shared" si="0"/>
        <v>0</v>
      </c>
    </row>
    <row r="8" spans="1:12" x14ac:dyDescent="0.35">
      <c r="A8" s="5">
        <v>33</v>
      </c>
      <c r="B8" s="7" t="s">
        <v>125</v>
      </c>
      <c r="C8" s="13">
        <v>10000</v>
      </c>
      <c r="D8" s="13">
        <v>7299.9999483097245</v>
      </c>
      <c r="E8" s="14">
        <v>0.72999999483097244</v>
      </c>
      <c r="F8" s="7" t="s">
        <v>119</v>
      </c>
      <c r="G8" s="7" t="s">
        <v>126</v>
      </c>
      <c r="H8" s="7" t="s">
        <v>127</v>
      </c>
      <c r="I8" s="5">
        <v>0</v>
      </c>
      <c r="J8" s="7" t="s">
        <v>42</v>
      </c>
      <c r="K8" s="24">
        <f>+VLOOKUP(A8,Resumen!$A$4:$S$27,19,FALSE)</f>
        <v>0</v>
      </c>
      <c r="L8" s="25">
        <f t="shared" si="0"/>
        <v>0</v>
      </c>
    </row>
    <row r="9" spans="1:12" x14ac:dyDescent="0.35">
      <c r="A9" s="5">
        <v>33</v>
      </c>
      <c r="B9" s="7" t="s">
        <v>128</v>
      </c>
      <c r="C9" s="13">
        <v>119716995</v>
      </c>
      <c r="D9" s="13">
        <v>87393405.73117955</v>
      </c>
      <c r="E9" s="14">
        <v>0.72999999483097244</v>
      </c>
      <c r="F9" s="7" t="s">
        <v>119</v>
      </c>
      <c r="G9" s="7" t="s">
        <v>129</v>
      </c>
      <c r="H9" s="7" t="s">
        <v>130</v>
      </c>
      <c r="I9" s="5">
        <v>0</v>
      </c>
      <c r="J9" s="7" t="s">
        <v>42</v>
      </c>
      <c r="K9" s="24">
        <f>+VLOOKUP(A9,Resumen!$A$4:$S$27,19,FALSE)</f>
        <v>0</v>
      </c>
      <c r="L9" s="25">
        <f t="shared" si="0"/>
        <v>0</v>
      </c>
    </row>
    <row r="10" spans="1:12" x14ac:dyDescent="0.35">
      <c r="A10" s="5">
        <v>35</v>
      </c>
      <c r="B10" s="7" t="s">
        <v>131</v>
      </c>
      <c r="C10" s="13">
        <v>82298780</v>
      </c>
      <c r="D10" s="13">
        <v>82298780</v>
      </c>
      <c r="E10" s="14">
        <v>1</v>
      </c>
      <c r="F10" s="7" t="s">
        <v>132</v>
      </c>
      <c r="G10" s="7" t="s">
        <v>133</v>
      </c>
      <c r="H10" s="7" t="s">
        <v>134</v>
      </c>
      <c r="I10" s="5">
        <v>0</v>
      </c>
      <c r="J10" s="7" t="s">
        <v>42</v>
      </c>
      <c r="K10" s="24">
        <f>+VLOOKUP(A10,Resumen!$A$4:$S$27,19,FALSE)</f>
        <v>-0.79729392973679603</v>
      </c>
      <c r="L10" s="25">
        <f t="shared" si="0"/>
        <v>-65616317.718744032</v>
      </c>
    </row>
    <row r="11" spans="1:12" x14ac:dyDescent="0.35">
      <c r="A11" s="5">
        <v>36</v>
      </c>
      <c r="B11" s="7" t="s">
        <v>135</v>
      </c>
      <c r="C11" s="13">
        <v>52079425.999999978</v>
      </c>
      <c r="D11" s="13">
        <v>29164478.559999995</v>
      </c>
      <c r="E11" s="14">
        <v>0.56000000000000016</v>
      </c>
      <c r="F11" s="7" t="s">
        <v>136</v>
      </c>
      <c r="G11" s="7" t="s">
        <v>137</v>
      </c>
      <c r="H11" s="7" t="s">
        <v>138</v>
      </c>
      <c r="I11" s="5">
        <v>0</v>
      </c>
      <c r="J11" s="7" t="s">
        <v>42</v>
      </c>
      <c r="K11" s="24">
        <f>+VLOOKUP(A11,Resumen!$A$4:$S$27,19,FALSE)</f>
        <v>-0.51646379016204469</v>
      </c>
      <c r="L11" s="25">
        <f t="shared" si="0"/>
        <v>-15062397.135197289</v>
      </c>
    </row>
    <row r="12" spans="1:12" x14ac:dyDescent="0.35">
      <c r="A12" s="5">
        <v>39</v>
      </c>
      <c r="B12" s="7" t="s">
        <v>139</v>
      </c>
      <c r="C12" s="13">
        <v>3481589</v>
      </c>
      <c r="D12" s="13">
        <v>2959350.3177575087</v>
      </c>
      <c r="E12" s="14">
        <v>0.84999990457159325</v>
      </c>
      <c r="F12" s="7" t="s">
        <v>113</v>
      </c>
      <c r="G12" s="7" t="s">
        <v>114</v>
      </c>
      <c r="H12" s="7" t="s">
        <v>115</v>
      </c>
      <c r="I12" s="5">
        <v>0</v>
      </c>
      <c r="J12" s="7" t="s">
        <v>42</v>
      </c>
      <c r="K12" s="24">
        <f>+VLOOKUP(A12,Resumen!$A$4:$S$27,19,FALSE)</f>
        <v>-0.55965310866518092</v>
      </c>
      <c r="L12" s="25">
        <f t="shared" si="0"/>
        <v>-1656209.6049622807</v>
      </c>
    </row>
    <row r="13" spans="1:12" x14ac:dyDescent="0.35">
      <c r="A13" s="5">
        <v>40</v>
      </c>
      <c r="B13" s="7" t="s">
        <v>140</v>
      </c>
      <c r="C13" s="13">
        <v>10571443</v>
      </c>
      <c r="D13" s="13">
        <v>0</v>
      </c>
      <c r="E13" s="14">
        <v>0</v>
      </c>
      <c r="F13" s="7" t="s">
        <v>141</v>
      </c>
      <c r="G13" s="7" t="s">
        <v>142</v>
      </c>
      <c r="H13" s="7" t="s">
        <v>143</v>
      </c>
      <c r="I13" s="5">
        <v>0</v>
      </c>
      <c r="J13" s="7" t="s">
        <v>42</v>
      </c>
      <c r="K13" s="24">
        <f>+VLOOKUP(A13,Resumen!$A$4:$S$27,19,FALSE)</f>
        <v>0</v>
      </c>
      <c r="L13" s="25">
        <f t="shared" si="0"/>
        <v>0</v>
      </c>
    </row>
    <row r="14" spans="1:12" x14ac:dyDescent="0.35">
      <c r="A14" s="5">
        <v>21</v>
      </c>
      <c r="B14" s="7" t="s">
        <v>144</v>
      </c>
      <c r="C14" s="13">
        <v>48822872</v>
      </c>
      <c r="D14" s="13">
        <v>17298307.119598888</v>
      </c>
      <c r="E14" s="14">
        <v>0.35430744671470549</v>
      </c>
      <c r="F14" s="7" t="s">
        <v>101</v>
      </c>
      <c r="G14" s="7" t="s">
        <v>145</v>
      </c>
      <c r="H14" s="7" t="s">
        <v>146</v>
      </c>
      <c r="I14" s="5">
        <v>0</v>
      </c>
      <c r="J14" s="7" t="s">
        <v>42</v>
      </c>
      <c r="K14" s="24">
        <f>+VLOOKUP(A14,Resumen!$A$4:$S$27,19,FALSE)</f>
        <v>0</v>
      </c>
      <c r="L14" s="25">
        <f t="shared" si="0"/>
        <v>0</v>
      </c>
    </row>
    <row r="15" spans="1:12" x14ac:dyDescent="0.35">
      <c r="A15" s="5">
        <v>21</v>
      </c>
      <c r="B15" s="7" t="s">
        <v>147</v>
      </c>
      <c r="C15" s="13">
        <v>968286</v>
      </c>
      <c r="D15" s="13">
        <v>343071.06585655262</v>
      </c>
      <c r="E15" s="14">
        <v>0.35430757633235699</v>
      </c>
      <c r="F15" s="7" t="s">
        <v>101</v>
      </c>
      <c r="G15" s="7" t="s">
        <v>148</v>
      </c>
      <c r="H15" s="7" t="s">
        <v>149</v>
      </c>
      <c r="I15" s="5">
        <v>0</v>
      </c>
      <c r="J15" s="7" t="s">
        <v>42</v>
      </c>
      <c r="K15" s="24">
        <f>+VLOOKUP(A15,Resumen!$A$4:$S$27,19,FALSE)</f>
        <v>0</v>
      </c>
      <c r="L15" s="25">
        <f t="shared" si="0"/>
        <v>0</v>
      </c>
    </row>
    <row r="17" spans="12:12" x14ac:dyDescent="0.35">
      <c r="L17" s="23">
        <f>+SUM(L2:L15)</f>
        <v>-137095153.65553054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Resumen</vt:lpstr>
      <vt:lpstr>Remuneraciones</vt:lpstr>
      <vt:lpstr>Servicios</vt:lpstr>
      <vt:lpstr>Otros Gastos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 Gallardo</dc:creator>
  <cp:lastModifiedBy>pablo hermosilla</cp:lastModifiedBy>
  <dcterms:created xsi:type="dcterms:W3CDTF">2021-07-21T15:37:02Z</dcterms:created>
  <dcterms:modified xsi:type="dcterms:W3CDTF">2021-11-23T16:02:06Z</dcterms:modified>
</cp:coreProperties>
</file>