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blo\Desktop\SEC\contabilidad regulatoria\COSTOS 2020\RES_EXENTA\ANEXOS\"/>
    </mc:Choice>
  </mc:AlternateContent>
  <xr:revisionPtr revIDLastSave="0" documentId="8_{3DDF5CBF-38F4-4F38-9049-091276FCC762}" xr6:coauthVersionLast="47" xr6:coauthVersionMax="47" xr10:uidLastSave="{00000000-0000-0000-0000-000000000000}"/>
  <bookViews>
    <workbookView xWindow="-110" yWindow="-110" windowWidth="19420" windowHeight="10420" xr2:uid="{13B50E3C-A7FE-46B4-B14E-56E2BCF8DCDB}"/>
  </bookViews>
  <sheets>
    <sheet name="Ajuste Incobrables" sheetId="1" r:id="rId1"/>
  </sheets>
  <externalReferences>
    <externalReference r:id="rId2"/>
  </externalReferences>
  <definedNames>
    <definedName name="_xlnm._FilterDatabase" localSheetId="0" hidden="1">'Ajuste Incobrables'!$A$2:$K$28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D28" i="1"/>
  <c r="E27" i="1"/>
  <c r="J27" i="1" s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J20" i="1" s="1"/>
  <c r="C20" i="1"/>
  <c r="E19" i="1"/>
  <c r="J19" i="1" s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J12" i="1" s="1"/>
  <c r="C12" i="1"/>
  <c r="E11" i="1"/>
  <c r="J11" i="1" s="1"/>
  <c r="C11" i="1"/>
  <c r="E10" i="1"/>
  <c r="C10" i="1"/>
  <c r="E9" i="1"/>
  <c r="J9" i="1" s="1"/>
  <c r="C9" i="1"/>
  <c r="E8" i="1"/>
  <c r="C8" i="1"/>
  <c r="E7" i="1"/>
  <c r="C7" i="1"/>
  <c r="E6" i="1"/>
  <c r="J6" i="1" s="1"/>
  <c r="C6" i="1"/>
  <c r="E5" i="1"/>
  <c r="J5" i="1" s="1"/>
  <c r="C5" i="1"/>
  <c r="E4" i="1"/>
  <c r="C4" i="1"/>
  <c r="E3" i="1"/>
  <c r="J3" i="1" s="1"/>
  <c r="C3" i="1"/>
  <c r="J13" i="1" l="1"/>
  <c r="J17" i="1"/>
  <c r="J21" i="1"/>
  <c r="J26" i="1"/>
  <c r="J10" i="1"/>
  <c r="J18" i="1"/>
  <c r="J7" i="1"/>
  <c r="J15" i="1"/>
  <c r="J23" i="1"/>
  <c r="C28" i="1"/>
  <c r="J8" i="1"/>
  <c r="J16" i="1"/>
  <c r="J24" i="1"/>
  <c r="J14" i="1"/>
  <c r="J22" i="1"/>
  <c r="J25" i="1"/>
  <c r="F4" i="1"/>
  <c r="F6" i="1"/>
  <c r="F8" i="1"/>
  <c r="F10" i="1"/>
  <c r="F11" i="1"/>
  <c r="F13" i="1"/>
  <c r="F14" i="1"/>
  <c r="F15" i="1"/>
  <c r="G15" i="1" s="1"/>
  <c r="F16" i="1"/>
  <c r="F18" i="1"/>
  <c r="F19" i="1"/>
  <c r="F20" i="1"/>
  <c r="F21" i="1"/>
  <c r="F22" i="1"/>
  <c r="F23" i="1"/>
  <c r="G3" i="1"/>
  <c r="G4" i="1"/>
  <c r="G6" i="1"/>
  <c r="G7" i="1"/>
  <c r="G8" i="1"/>
  <c r="G9" i="1"/>
  <c r="G10" i="1"/>
  <c r="G11" i="1"/>
  <c r="G12" i="1"/>
  <c r="G17" i="1"/>
  <c r="G18" i="1"/>
  <c r="G19" i="1"/>
  <c r="G20" i="1"/>
  <c r="G22" i="1"/>
  <c r="F24" i="1"/>
  <c r="G24" i="1" s="1"/>
  <c r="F25" i="1"/>
  <c r="G25" i="1" s="1"/>
  <c r="F26" i="1"/>
  <c r="F27" i="1"/>
  <c r="E28" i="1"/>
  <c r="F3" i="1"/>
  <c r="F5" i="1"/>
  <c r="F7" i="1"/>
  <c r="F9" i="1"/>
  <c r="F12" i="1"/>
  <c r="F17" i="1"/>
  <c r="G27" i="1"/>
  <c r="K23" i="1" l="1"/>
  <c r="H23" i="1"/>
  <c r="H28" i="1" s="1"/>
  <c r="K14" i="1"/>
  <c r="I14" i="1"/>
  <c r="K16" i="1"/>
  <c r="I16" i="1"/>
  <c r="K26" i="1"/>
  <c r="I26" i="1"/>
  <c r="K12" i="1"/>
  <c r="I12" i="1"/>
  <c r="K22" i="1"/>
  <c r="I22" i="1"/>
  <c r="K13" i="1"/>
  <c r="I13" i="1"/>
  <c r="K9" i="1"/>
  <c r="I9" i="1"/>
  <c r="K24" i="1"/>
  <c r="I24" i="1"/>
  <c r="G16" i="1"/>
  <c r="K21" i="1"/>
  <c r="I21" i="1"/>
  <c r="K11" i="1"/>
  <c r="I11" i="1"/>
  <c r="K27" i="1"/>
  <c r="I27" i="1"/>
  <c r="K7" i="1"/>
  <c r="I7" i="1"/>
  <c r="G23" i="1"/>
  <c r="K20" i="1"/>
  <c r="I20" i="1"/>
  <c r="K10" i="1"/>
  <c r="I10" i="1"/>
  <c r="K4" i="1"/>
  <c r="I4" i="1"/>
  <c r="K17" i="1"/>
  <c r="I17" i="1"/>
  <c r="K5" i="1"/>
  <c r="I5" i="1"/>
  <c r="G14" i="1"/>
  <c r="K19" i="1"/>
  <c r="I19" i="1"/>
  <c r="K8" i="1"/>
  <c r="I8" i="1"/>
  <c r="K15" i="1"/>
  <c r="I15" i="1"/>
  <c r="K25" i="1"/>
  <c r="I25" i="1"/>
  <c r="G26" i="1"/>
  <c r="K3" i="1"/>
  <c r="F28" i="1"/>
  <c r="K28" i="1" s="1"/>
  <c r="I3" i="1"/>
  <c r="G21" i="1"/>
  <c r="G13" i="1"/>
  <c r="G5" i="1"/>
  <c r="K18" i="1"/>
  <c r="I18" i="1"/>
  <c r="K6" i="1"/>
  <c r="I6" i="1"/>
  <c r="I23" i="1" l="1"/>
  <c r="I28" i="1" s="1"/>
  <c r="G28" i="1"/>
</calcChain>
</file>

<file path=xl/sharedStrings.xml><?xml version="1.0" encoding="utf-8"?>
<sst xmlns="http://schemas.openxmlformats.org/spreadsheetml/2006/main" count="38" uniqueCount="38">
  <si>
    <t>ID</t>
  </si>
  <si>
    <t>Empresa</t>
  </si>
  <si>
    <t>Ajuste</t>
  </si>
  <si>
    <t>% Incobrable</t>
  </si>
  <si>
    <t>CHILQUINTA</t>
  </si>
  <si>
    <t>EMELCA</t>
  </si>
  <si>
    <t>LITORAL</t>
  </si>
  <si>
    <t>ENEL</t>
  </si>
  <si>
    <t>EEC</t>
  </si>
  <si>
    <t>TILTIL</t>
  </si>
  <si>
    <t>EEPA</t>
  </si>
  <si>
    <t>LUZANDES</t>
  </si>
  <si>
    <t>CGE</t>
  </si>
  <si>
    <t>COOPELAN</t>
  </si>
  <si>
    <t>FRONTEL</t>
  </si>
  <si>
    <t>SAESA</t>
  </si>
  <si>
    <t>EDELAYSEN</t>
  </si>
  <si>
    <t>EDELMAG</t>
  </si>
  <si>
    <t>CODINER</t>
  </si>
  <si>
    <t>EDECSA</t>
  </si>
  <si>
    <t>CEC</t>
  </si>
  <si>
    <t>LUZLINARES</t>
  </si>
  <si>
    <t>LUZPARRAL</t>
  </si>
  <si>
    <t>COPELEC</t>
  </si>
  <si>
    <t>COELCHA</t>
  </si>
  <si>
    <t>SOCOEPA</t>
  </si>
  <si>
    <t>COOPREL</t>
  </si>
  <si>
    <t>LUZOSORNO</t>
  </si>
  <si>
    <t>CRELL</t>
  </si>
  <si>
    <t>INDUSTRIA</t>
  </si>
  <si>
    <t>Ingresos MM$</t>
  </si>
  <si>
    <t>Deuda Castigada SII infromada empresa MM$</t>
  </si>
  <si>
    <t>Resumen incobrables</t>
  </si>
  <si>
    <t>Gasto a Chequeo
MM$</t>
  </si>
  <si>
    <t>Ajuste Incobrables
MM$</t>
  </si>
  <si>
    <t>Presentados en Servicios
MM$</t>
  </si>
  <si>
    <t>Presentados Otros Gastos
MM$</t>
  </si>
  <si>
    <t>Ajuste Final Equivalente
MM$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</si>
</sst>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_ * #,##0.00_ ;_ * \-#,##0.00_ ;_ 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1" xfId="2" applyNumberFormat="1" applyFont="1" applyBorder="1" applyAlignment="1">
      <alignment horizontal="center"/>
    </xf>
    <xf numFmtId="43" fontId="2" fillId="0" borderId="1" xfId="0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/>
    <xf numFmtId="43" fontId="0" fillId="0" borderId="0" xfId="0" applyNumberFormat="1"/>
    <xf numFmtId="41" fontId="0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1" fontId="2" fillId="0" borderId="1" xfId="1" applyFont="1" applyBorder="1"/>
    <xf numFmtId="0" fontId="2" fillId="0" borderId="0" xfId="0" applyFont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blo/Desktop/SEC/contabilidad%20regulatoria/COSTOS%202020/Estudio/Informe%20final%20sep27_2020/Ajustes%20Otros%20Costos/Ajuste%20Incobrables%202020%20SEC_B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E"/>
      <sheetName val="Ingresos"/>
      <sheetName val="Ctas Incobrables"/>
      <sheetName val="Registro año ant"/>
      <sheetName val="Ajuste Incobrables"/>
      <sheetName val="Resumen"/>
      <sheetName val="Hoja1"/>
      <sheetName val="Chilquinta"/>
      <sheetName val="sii"/>
    </sheetNames>
    <sheetDataSet>
      <sheetData sheetId="0"/>
      <sheetData sheetId="1">
        <row r="3">
          <cell r="C3">
            <v>293494040333.73907</v>
          </cell>
        </row>
        <row r="5">
          <cell r="C5">
            <v>13972130461.800005</v>
          </cell>
        </row>
        <row r="6">
          <cell r="C6">
            <v>1223582187633.2632</v>
          </cell>
        </row>
        <row r="7">
          <cell r="C7">
            <v>12047820075.161997</v>
          </cell>
        </row>
        <row r="8">
          <cell r="C8">
            <v>2135919605</v>
          </cell>
        </row>
        <row r="9">
          <cell r="C9">
            <v>23385724298.115822</v>
          </cell>
        </row>
        <row r="11">
          <cell r="C11">
            <v>1577649450127.5046</v>
          </cell>
        </row>
        <row r="12">
          <cell r="C12">
            <v>16946246189</v>
          </cell>
        </row>
        <row r="13">
          <cell r="C13">
            <v>154144734404.96198</v>
          </cell>
        </row>
        <row r="14">
          <cell r="C14">
            <v>247386530145.08893</v>
          </cell>
        </row>
        <row r="15">
          <cell r="C15">
            <v>23226412364.047001</v>
          </cell>
        </row>
        <row r="16">
          <cell r="C16">
            <v>36439664906</v>
          </cell>
        </row>
        <row r="17">
          <cell r="C17">
            <v>10570538563</v>
          </cell>
        </row>
        <row r="18">
          <cell r="C18">
            <v>5883756630.8699999</v>
          </cell>
        </row>
        <row r="19">
          <cell r="C19">
            <v>11519120971.824999</v>
          </cell>
        </row>
        <row r="20">
          <cell r="C20">
            <v>16978391199.630003</v>
          </cell>
        </row>
        <row r="21">
          <cell r="C21">
            <v>15670125264.730001</v>
          </cell>
        </row>
        <row r="22">
          <cell r="C22">
            <v>36334183213.999985</v>
          </cell>
        </row>
        <row r="23">
          <cell r="C23">
            <v>7831599636</v>
          </cell>
        </row>
        <row r="24">
          <cell r="C24">
            <v>6138577427.2075996</v>
          </cell>
        </row>
        <row r="25">
          <cell r="C25">
            <v>6939230082.9077997</v>
          </cell>
        </row>
        <row r="26">
          <cell r="C26">
            <v>21328269373.541504</v>
          </cell>
        </row>
        <row r="27">
          <cell r="C27">
            <v>14294669167</v>
          </cell>
        </row>
      </sheetData>
      <sheetData sheetId="2">
        <row r="1">
          <cell r="A1" t="str">
            <v>ID empresa</v>
          </cell>
          <cell r="D1" t="str">
            <v>A Chequeo</v>
          </cell>
        </row>
        <row r="2">
          <cell r="A2">
            <v>18</v>
          </cell>
          <cell r="D2">
            <v>19647116910</v>
          </cell>
        </row>
        <row r="3">
          <cell r="A3">
            <v>18</v>
          </cell>
          <cell r="D3">
            <v>7158425798</v>
          </cell>
        </row>
        <row r="4">
          <cell r="A4">
            <v>18</v>
          </cell>
          <cell r="D4">
            <v>1133326258</v>
          </cell>
        </row>
        <row r="5">
          <cell r="A5">
            <v>22</v>
          </cell>
          <cell r="D5">
            <v>1764140557</v>
          </cell>
        </row>
        <row r="6">
          <cell r="A6">
            <v>23</v>
          </cell>
          <cell r="D6">
            <v>3197139744</v>
          </cell>
        </row>
        <row r="7">
          <cell r="A7">
            <v>24</v>
          </cell>
          <cell r="D7">
            <v>180029649</v>
          </cell>
        </row>
        <row r="8">
          <cell r="A8">
            <v>25</v>
          </cell>
          <cell r="D8">
            <v>447636479</v>
          </cell>
        </row>
        <row r="9">
          <cell r="A9">
            <v>25</v>
          </cell>
          <cell r="D9">
            <v>12929265.834835155</v>
          </cell>
        </row>
        <row r="10">
          <cell r="A10">
            <v>35</v>
          </cell>
          <cell r="D10">
            <v>85351316</v>
          </cell>
        </row>
        <row r="11">
          <cell r="A11">
            <v>36</v>
          </cell>
          <cell r="D11">
            <v>57026901.640000001</v>
          </cell>
        </row>
        <row r="12">
          <cell r="A12">
            <v>39</v>
          </cell>
          <cell r="D12">
            <v>216552574</v>
          </cell>
        </row>
        <row r="13">
          <cell r="A13">
            <v>34</v>
          </cell>
          <cell r="D13">
            <v>145215870</v>
          </cell>
        </row>
        <row r="14">
          <cell r="A14">
            <v>6</v>
          </cell>
          <cell r="D14">
            <v>15527705249</v>
          </cell>
        </row>
        <row r="15">
          <cell r="A15">
            <v>9</v>
          </cell>
          <cell r="D15">
            <v>806622359</v>
          </cell>
        </row>
        <row r="16">
          <cell r="A16">
            <v>28</v>
          </cell>
          <cell r="D16">
            <v>65017095</v>
          </cell>
        </row>
        <row r="17">
          <cell r="A17">
            <v>31</v>
          </cell>
          <cell r="D17">
            <v>387317349</v>
          </cell>
        </row>
        <row r="18">
          <cell r="A18">
            <v>32</v>
          </cell>
          <cell r="D18">
            <v>652791256</v>
          </cell>
        </row>
        <row r="19">
          <cell r="A19">
            <v>10</v>
          </cell>
          <cell r="D19">
            <v>0</v>
          </cell>
        </row>
        <row r="20">
          <cell r="A20">
            <v>21</v>
          </cell>
          <cell r="D20">
            <v>0</v>
          </cell>
        </row>
        <row r="21">
          <cell r="A21">
            <v>29</v>
          </cell>
          <cell r="D21">
            <v>0</v>
          </cell>
        </row>
        <row r="22">
          <cell r="A22">
            <v>33</v>
          </cell>
          <cell r="D22">
            <v>0</v>
          </cell>
        </row>
        <row r="23">
          <cell r="A23">
            <v>40</v>
          </cell>
          <cell r="D23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6101-0385-4BDB-9A22-B95E1508CFD5}">
  <dimension ref="A1:K30"/>
  <sheetViews>
    <sheetView tabSelected="1" zoomScale="70" zoomScaleNormal="70" workbookViewId="0">
      <selection activeCell="K3" sqref="K3"/>
    </sheetView>
  </sheetViews>
  <sheetFormatPr baseColWidth="10" defaultRowHeight="14.5" x14ac:dyDescent="0.35"/>
  <cols>
    <col min="1" max="1" width="3" bestFit="1" customWidth="1"/>
    <col min="3" max="3" width="12.36328125" bestFit="1" customWidth="1"/>
    <col min="4" max="4" width="19.6328125" customWidth="1"/>
    <col min="5" max="5" width="16.1796875" customWidth="1"/>
    <col min="6" max="6" width="17.54296875" bestFit="1" customWidth="1"/>
    <col min="7" max="7" width="11.453125" customWidth="1"/>
    <col min="8" max="9" width="11.54296875" bestFit="1" customWidth="1"/>
    <col min="10" max="10" width="12.453125" bestFit="1" customWidth="1"/>
    <col min="11" max="11" width="15.26953125" bestFit="1" customWidth="1"/>
  </cols>
  <sheetData>
    <row r="1" spans="1:11" x14ac:dyDescent="0.35">
      <c r="A1" s="13" t="s">
        <v>32</v>
      </c>
    </row>
    <row r="2" spans="1:11" ht="58" x14ac:dyDescent="0.35">
      <c r="A2" s="10" t="s">
        <v>0</v>
      </c>
      <c r="B2" s="11" t="s">
        <v>1</v>
      </c>
      <c r="C2" s="10" t="s">
        <v>30</v>
      </c>
      <c r="D2" s="10" t="s">
        <v>31</v>
      </c>
      <c r="E2" s="10" t="s">
        <v>33</v>
      </c>
      <c r="F2" s="10" t="s">
        <v>34</v>
      </c>
      <c r="G2" s="10" t="s">
        <v>2</v>
      </c>
      <c r="H2" s="10" t="s">
        <v>35</v>
      </c>
      <c r="I2" s="10" t="s">
        <v>36</v>
      </c>
      <c r="J2" s="10" t="s">
        <v>3</v>
      </c>
      <c r="K2" s="10" t="s">
        <v>37</v>
      </c>
    </row>
    <row r="3" spans="1:11" x14ac:dyDescent="0.35">
      <c r="A3" s="1">
        <v>6</v>
      </c>
      <c r="B3" s="2" t="s">
        <v>4</v>
      </c>
      <c r="C3" s="9">
        <f>+[1]Ingresos!C3/1000000</f>
        <v>293494.04033373907</v>
      </c>
      <c r="D3" s="9">
        <v>976.28567699999996</v>
      </c>
      <c r="E3" s="9">
        <f>+SUMIF('[1]Ctas Incobrables'!$A:$A,A3,'[1]Ctas Incobrables'!$D:$D)/1000000</f>
        <v>15527.705249000001</v>
      </c>
      <c r="F3" s="12">
        <f>+D3-E3</f>
        <v>-14551.419572000001</v>
      </c>
      <c r="G3" s="5">
        <f>+IF(E3=0,0,F3/E3)</f>
        <v>-0.93712621012928654</v>
      </c>
      <c r="H3" s="4">
        <v>0</v>
      </c>
      <c r="I3" s="4">
        <f>+F3-H3</f>
        <v>-14551.419572000001</v>
      </c>
      <c r="J3" s="3">
        <f>+E3/C3</f>
        <v>5.2906373265171162E-2</v>
      </c>
      <c r="K3" s="9">
        <f>+F3*1000000</f>
        <v>-14551419572</v>
      </c>
    </row>
    <row r="4" spans="1:11" x14ac:dyDescent="0.35">
      <c r="A4" s="1">
        <v>8</v>
      </c>
      <c r="B4" s="2" t="s">
        <v>5</v>
      </c>
      <c r="C4" s="9">
        <f>+[1]Ingresos!C4/1000000</f>
        <v>0</v>
      </c>
      <c r="D4" s="9">
        <v>0</v>
      </c>
      <c r="E4" s="9">
        <f>+SUMIF('[1]Ctas Incobrables'!$A:$A,A4,'[1]Ctas Incobrables'!$D:$D)/1000000</f>
        <v>0</v>
      </c>
      <c r="F4" s="12">
        <f t="shared" ref="F4:F27" si="0">+D4-E4</f>
        <v>0</v>
      </c>
      <c r="G4" s="5">
        <f t="shared" ref="G4:G28" si="1">+IF(E4=0,0,F4/E4)</f>
        <v>0</v>
      </c>
      <c r="H4" s="4">
        <v>0</v>
      </c>
      <c r="I4" s="4">
        <f t="shared" ref="I4:I27" si="2">+F4-H4</f>
        <v>0</v>
      </c>
      <c r="J4" s="3"/>
      <c r="K4" s="9">
        <f t="shared" ref="K4:K28" si="3">+F4*1000000</f>
        <v>0</v>
      </c>
    </row>
    <row r="5" spans="1:11" x14ac:dyDescent="0.35">
      <c r="A5" s="1">
        <v>9</v>
      </c>
      <c r="B5" s="2" t="s">
        <v>6</v>
      </c>
      <c r="C5" s="9">
        <f>+[1]Ingresos!C5/1000000</f>
        <v>13972.130461800005</v>
      </c>
      <c r="D5" s="9">
        <v>55.582557999999999</v>
      </c>
      <c r="E5" s="9">
        <f>+SUMIF('[1]Ctas Incobrables'!$A:$A,A5,'[1]Ctas Incobrables'!$D:$D)/1000000</f>
        <v>806.62235899999996</v>
      </c>
      <c r="F5" s="12">
        <f t="shared" si="0"/>
        <v>-751.03980100000001</v>
      </c>
      <c r="G5" s="5">
        <f t="shared" si="1"/>
        <v>-0.93109221759125582</v>
      </c>
      <c r="H5" s="4">
        <v>0</v>
      </c>
      <c r="I5" s="4">
        <f t="shared" si="2"/>
        <v>-751.03980100000001</v>
      </c>
      <c r="J5" s="3">
        <f>+E5/C5</f>
        <v>5.7730806422493439E-2</v>
      </c>
      <c r="K5" s="9">
        <f t="shared" si="3"/>
        <v>-751039801</v>
      </c>
    </row>
    <row r="6" spans="1:11" x14ac:dyDescent="0.35">
      <c r="A6" s="1">
        <v>10</v>
      </c>
      <c r="B6" s="2" t="s">
        <v>7</v>
      </c>
      <c r="C6" s="9">
        <f>+[1]Ingresos!C6/1000000</f>
        <v>1223582.1876332632</v>
      </c>
      <c r="D6" s="9">
        <v>5005.7326620000003</v>
      </c>
      <c r="E6" s="9">
        <f>+SUMIF('[1]Ctas Incobrables'!$A:$A,A6,'[1]Ctas Incobrables'!$D:$D)/1000000</f>
        <v>0</v>
      </c>
      <c r="F6" s="12">
        <f t="shared" si="0"/>
        <v>5005.7326620000003</v>
      </c>
      <c r="G6" s="5">
        <f t="shared" si="1"/>
        <v>0</v>
      </c>
      <c r="H6" s="4">
        <v>0</v>
      </c>
      <c r="I6" s="4">
        <f t="shared" si="2"/>
        <v>5005.7326620000003</v>
      </c>
      <c r="J6" s="3">
        <f>+E6/C6</f>
        <v>0</v>
      </c>
      <c r="K6" s="9">
        <f t="shared" si="3"/>
        <v>5005732662</v>
      </c>
    </row>
    <row r="7" spans="1:11" x14ac:dyDescent="0.35">
      <c r="A7" s="1">
        <v>12</v>
      </c>
      <c r="B7" s="2" t="s">
        <v>8</v>
      </c>
      <c r="C7" s="9">
        <f>+[1]Ingresos!C7/1000000</f>
        <v>12047.820075161997</v>
      </c>
      <c r="D7" s="9">
        <v>0</v>
      </c>
      <c r="E7" s="9">
        <f>+SUMIF('[1]Ctas Incobrables'!$A:$A,A7,'[1]Ctas Incobrables'!$D:$D)/1000000</f>
        <v>0</v>
      </c>
      <c r="F7" s="12">
        <f t="shared" si="0"/>
        <v>0</v>
      </c>
      <c r="G7" s="5">
        <f t="shared" si="1"/>
        <v>0</v>
      </c>
      <c r="H7" s="4">
        <v>0</v>
      </c>
      <c r="I7" s="4">
        <f t="shared" si="2"/>
        <v>0</v>
      </c>
      <c r="J7" s="3">
        <f>+E7/C7</f>
        <v>0</v>
      </c>
      <c r="K7" s="9">
        <f t="shared" si="3"/>
        <v>0</v>
      </c>
    </row>
    <row r="8" spans="1:11" x14ac:dyDescent="0.35">
      <c r="A8" s="1">
        <v>13</v>
      </c>
      <c r="B8" s="2" t="s">
        <v>9</v>
      </c>
      <c r="C8" s="9">
        <f>+[1]Ingresos!C8/1000000</f>
        <v>2135.919605</v>
      </c>
      <c r="D8" s="9">
        <v>0</v>
      </c>
      <c r="E8" s="9">
        <f>+SUMIF('[1]Ctas Incobrables'!$A:$A,A8,'[1]Ctas Incobrables'!$D:$D)/1000000</f>
        <v>0</v>
      </c>
      <c r="F8" s="12">
        <f t="shared" si="0"/>
        <v>0</v>
      </c>
      <c r="G8" s="5">
        <f t="shared" si="1"/>
        <v>0</v>
      </c>
      <c r="H8" s="4">
        <v>0</v>
      </c>
      <c r="I8" s="4">
        <f t="shared" si="2"/>
        <v>0</v>
      </c>
      <c r="J8" s="3">
        <f>+E8/C8</f>
        <v>0</v>
      </c>
      <c r="K8" s="9">
        <f t="shared" si="3"/>
        <v>0</v>
      </c>
    </row>
    <row r="9" spans="1:11" x14ac:dyDescent="0.35">
      <c r="A9" s="1">
        <v>14</v>
      </c>
      <c r="B9" s="2" t="s">
        <v>10</v>
      </c>
      <c r="C9" s="9">
        <f>+[1]Ingresos!C9/1000000</f>
        <v>23385.724298115823</v>
      </c>
      <c r="D9" s="9">
        <v>0</v>
      </c>
      <c r="E9" s="9">
        <f>+SUMIF('[1]Ctas Incobrables'!$A:$A,A9,'[1]Ctas Incobrables'!$D:$D)/1000000</f>
        <v>0</v>
      </c>
      <c r="F9" s="12">
        <f t="shared" si="0"/>
        <v>0</v>
      </c>
      <c r="G9" s="5">
        <f t="shared" si="1"/>
        <v>0</v>
      </c>
      <c r="H9" s="4">
        <v>0</v>
      </c>
      <c r="I9" s="4">
        <f t="shared" si="2"/>
        <v>0</v>
      </c>
      <c r="J9" s="3">
        <f>+E9/C9</f>
        <v>0</v>
      </c>
      <c r="K9" s="9">
        <f t="shared" si="3"/>
        <v>0</v>
      </c>
    </row>
    <row r="10" spans="1:11" hidden="1" x14ac:dyDescent="0.35">
      <c r="A10" s="1">
        <v>15</v>
      </c>
      <c r="B10" s="2" t="s">
        <v>11</v>
      </c>
      <c r="C10" s="9">
        <f>+[1]Ingresos!C10/1000000</f>
        <v>0</v>
      </c>
      <c r="D10" s="9">
        <v>0</v>
      </c>
      <c r="E10" s="9">
        <f>+SUMIF('[1]Ctas Incobrables'!$A:$A,A10,'[1]Ctas Incobrables'!$D:$D)/1000000</f>
        <v>0</v>
      </c>
      <c r="F10" s="12">
        <f t="shared" si="0"/>
        <v>0</v>
      </c>
      <c r="G10" s="5">
        <f t="shared" si="1"/>
        <v>0</v>
      </c>
      <c r="H10" s="4">
        <v>0</v>
      </c>
      <c r="I10" s="4">
        <f t="shared" si="2"/>
        <v>0</v>
      </c>
      <c r="J10" s="3" t="e">
        <f>+E10/C10</f>
        <v>#DIV/0!</v>
      </c>
      <c r="K10" s="9">
        <f t="shared" si="3"/>
        <v>0</v>
      </c>
    </row>
    <row r="11" spans="1:11" x14ac:dyDescent="0.35">
      <c r="A11" s="1">
        <v>18</v>
      </c>
      <c r="B11" s="2" t="s">
        <v>12</v>
      </c>
      <c r="C11" s="9">
        <f>+[1]Ingresos!C11/1000000</f>
        <v>1577649.4501275045</v>
      </c>
      <c r="D11" s="9">
        <v>8173.9150159999999</v>
      </c>
      <c r="E11" s="9">
        <f>+SUMIF('[1]Ctas Incobrables'!$A:$A,A11,'[1]Ctas Incobrables'!$D:$D)/1000000</f>
        <v>27938.868966000002</v>
      </c>
      <c r="F11" s="12">
        <f t="shared" si="0"/>
        <v>-19764.953950000003</v>
      </c>
      <c r="G11" s="5">
        <f t="shared" si="1"/>
        <v>-0.70743572239995889</v>
      </c>
      <c r="H11" s="4">
        <v>0</v>
      </c>
      <c r="I11" s="4">
        <f t="shared" si="2"/>
        <v>-19764.953950000003</v>
      </c>
      <c r="J11" s="3">
        <f>+E11/C11</f>
        <v>1.7709174217214099E-2</v>
      </c>
      <c r="K11" s="9">
        <f t="shared" si="3"/>
        <v>-19764953950.000004</v>
      </c>
    </row>
    <row r="12" spans="1:11" x14ac:dyDescent="0.35">
      <c r="A12" s="1">
        <v>21</v>
      </c>
      <c r="B12" s="2" t="s">
        <v>13</v>
      </c>
      <c r="C12" s="9">
        <f>+[1]Ingresos!C12/1000000</f>
        <v>16946.246189000001</v>
      </c>
      <c r="D12" s="9">
        <v>35.551596000000004</v>
      </c>
      <c r="E12" s="9">
        <f>+SUMIF('[1]Ctas Incobrables'!$A:$A,A12,'[1]Ctas Incobrables'!$D:$D)/1000000</f>
        <v>0</v>
      </c>
      <c r="F12" s="12">
        <f t="shared" si="0"/>
        <v>35.551596000000004</v>
      </c>
      <c r="G12" s="5">
        <f t="shared" si="1"/>
        <v>0</v>
      </c>
      <c r="H12" s="4">
        <v>0</v>
      </c>
      <c r="I12" s="4">
        <f t="shared" si="2"/>
        <v>35.551596000000004</v>
      </c>
      <c r="J12" s="3">
        <f>+E12/C12</f>
        <v>0</v>
      </c>
      <c r="K12" s="9">
        <f t="shared" si="3"/>
        <v>35551596</v>
      </c>
    </row>
    <row r="13" spans="1:11" x14ac:dyDescent="0.35">
      <c r="A13" s="1">
        <v>22</v>
      </c>
      <c r="B13" s="2" t="s">
        <v>14</v>
      </c>
      <c r="C13" s="9">
        <f>+[1]Ingresos!C13/1000000</f>
        <v>154144.73440496199</v>
      </c>
      <c r="D13" s="9">
        <v>173.90085099999999</v>
      </c>
      <c r="E13" s="9">
        <f>+SUMIF('[1]Ctas Incobrables'!$A:$A,A13,'[1]Ctas Incobrables'!$D:$D)/1000000</f>
        <v>1764.1405569999999</v>
      </c>
      <c r="F13" s="12">
        <f t="shared" si="0"/>
        <v>-1590.2397059999998</v>
      </c>
      <c r="G13" s="5">
        <f t="shared" si="1"/>
        <v>-0.90142460570390925</v>
      </c>
      <c r="H13" s="4">
        <v>0</v>
      </c>
      <c r="I13" s="4">
        <f t="shared" si="2"/>
        <v>-1590.2397059999998</v>
      </c>
      <c r="J13" s="3">
        <f>+E13/C13</f>
        <v>1.1444702044542959E-2</v>
      </c>
      <c r="K13" s="9">
        <f t="shared" si="3"/>
        <v>-1590239705.9999998</v>
      </c>
    </row>
    <row r="14" spans="1:11" x14ac:dyDescent="0.35">
      <c r="A14" s="1">
        <v>23</v>
      </c>
      <c r="B14" s="2" t="s">
        <v>15</v>
      </c>
      <c r="C14" s="9">
        <f>+[1]Ingresos!C14/1000000</f>
        <v>247386.53014508894</v>
      </c>
      <c r="D14" s="9">
        <v>336.101899</v>
      </c>
      <c r="E14" s="9">
        <f>+SUMIF('[1]Ctas Incobrables'!$A:$A,A14,'[1]Ctas Incobrables'!$D:$D)/1000000</f>
        <v>3197.1397440000001</v>
      </c>
      <c r="F14" s="12">
        <f t="shared" si="0"/>
        <v>-2861.0378449999998</v>
      </c>
      <c r="G14" s="5">
        <f t="shared" si="1"/>
        <v>-0.89487419196150086</v>
      </c>
      <c r="H14" s="4">
        <v>0</v>
      </c>
      <c r="I14" s="4">
        <f t="shared" si="2"/>
        <v>-2861.0378449999998</v>
      </c>
      <c r="J14" s="3">
        <f>+E14/C14</f>
        <v>1.2923661373660562E-2</v>
      </c>
      <c r="K14" s="9">
        <f t="shared" si="3"/>
        <v>-2861037845</v>
      </c>
    </row>
    <row r="15" spans="1:11" x14ac:dyDescent="0.35">
      <c r="A15" s="1">
        <v>24</v>
      </c>
      <c r="B15" s="2" t="s">
        <v>16</v>
      </c>
      <c r="C15" s="9">
        <f>+[1]Ingresos!C15/1000000</f>
        <v>23226.412364047002</v>
      </c>
      <c r="D15" s="9">
        <v>11.873092</v>
      </c>
      <c r="E15" s="9">
        <f>+SUMIF('[1]Ctas Incobrables'!$A:$A,A15,'[1]Ctas Incobrables'!$D:$D)/1000000</f>
        <v>180.02964900000001</v>
      </c>
      <c r="F15" s="12">
        <f t="shared" si="0"/>
        <v>-168.15655700000002</v>
      </c>
      <c r="G15" s="5">
        <f t="shared" si="1"/>
        <v>-0.93404924096696995</v>
      </c>
      <c r="H15" s="4">
        <v>0</v>
      </c>
      <c r="I15" s="4">
        <f t="shared" si="2"/>
        <v>-168.15655700000002</v>
      </c>
      <c r="J15" s="3">
        <f>+E15/C15</f>
        <v>7.7510743449416388E-3</v>
      </c>
      <c r="K15" s="9">
        <f t="shared" si="3"/>
        <v>-168156557.00000003</v>
      </c>
    </row>
    <row r="16" spans="1:11" x14ac:dyDescent="0.35">
      <c r="A16" s="1">
        <v>25</v>
      </c>
      <c r="B16" s="2" t="s">
        <v>17</v>
      </c>
      <c r="C16" s="9">
        <f>+[1]Ingresos!C16/1000000</f>
        <v>36439.664905999998</v>
      </c>
      <c r="D16" s="9">
        <v>25.337399999999999</v>
      </c>
      <c r="E16" s="9">
        <f>+SUMIF('[1]Ctas Incobrables'!$A:$A,A16,'[1]Ctas Incobrables'!$D:$D)/1000000</f>
        <v>460.56574483483519</v>
      </c>
      <c r="F16" s="12">
        <f t="shared" si="0"/>
        <v>-435.22834483483518</v>
      </c>
      <c r="G16" s="5">
        <f t="shared" si="1"/>
        <v>-0.94498635583702317</v>
      </c>
      <c r="H16" s="4">
        <v>0</v>
      </c>
      <c r="I16" s="4">
        <f t="shared" si="2"/>
        <v>-435.22834483483518</v>
      </c>
      <c r="J16" s="3">
        <f>+E16/C16</f>
        <v>1.2639132275856916E-2</v>
      </c>
      <c r="K16" s="9">
        <f t="shared" si="3"/>
        <v>-435228344.83483517</v>
      </c>
    </row>
    <row r="17" spans="1:11" x14ac:dyDescent="0.35">
      <c r="A17" s="1">
        <v>26</v>
      </c>
      <c r="B17" s="2" t="s">
        <v>18</v>
      </c>
      <c r="C17" s="9">
        <f>+[1]Ingresos!C17/1000000</f>
        <v>10570.538563</v>
      </c>
      <c r="D17" s="9">
        <v>0</v>
      </c>
      <c r="E17" s="9">
        <f>+SUMIF('[1]Ctas Incobrables'!$A:$A,A17,'[1]Ctas Incobrables'!$D:$D)/1000000</f>
        <v>0</v>
      </c>
      <c r="F17" s="12">
        <f t="shared" si="0"/>
        <v>0</v>
      </c>
      <c r="G17" s="5">
        <f t="shared" si="1"/>
        <v>0</v>
      </c>
      <c r="H17" s="4">
        <v>0</v>
      </c>
      <c r="I17" s="4">
        <f t="shared" si="2"/>
        <v>0</v>
      </c>
      <c r="J17" s="3">
        <f>+E17/C17</f>
        <v>0</v>
      </c>
      <c r="K17" s="9">
        <f t="shared" si="3"/>
        <v>0</v>
      </c>
    </row>
    <row r="18" spans="1:11" x14ac:dyDescent="0.35">
      <c r="A18" s="1">
        <v>28</v>
      </c>
      <c r="B18" s="2" t="s">
        <v>19</v>
      </c>
      <c r="C18" s="9">
        <f>+[1]Ingresos!C18/1000000</f>
        <v>5883.7566308699998</v>
      </c>
      <c r="D18" s="9">
        <v>22.462178999999999</v>
      </c>
      <c r="E18" s="9">
        <f>+SUMIF('[1]Ctas Incobrables'!$A:$A,A18,'[1]Ctas Incobrables'!$D:$D)/1000000</f>
        <v>65.017094999999998</v>
      </c>
      <c r="F18" s="12">
        <f t="shared" si="0"/>
        <v>-42.554915999999999</v>
      </c>
      <c r="G18" s="5">
        <f t="shared" si="1"/>
        <v>-0.65451887691998545</v>
      </c>
      <c r="H18" s="4">
        <v>0</v>
      </c>
      <c r="I18" s="4">
        <f t="shared" si="2"/>
        <v>-42.554915999999999</v>
      </c>
      <c r="J18" s="3">
        <f>+E18/C18</f>
        <v>1.1050269254659207E-2</v>
      </c>
      <c r="K18" s="9">
        <f t="shared" si="3"/>
        <v>-42554916</v>
      </c>
    </row>
    <row r="19" spans="1:11" x14ac:dyDescent="0.35">
      <c r="A19" s="1">
        <v>29</v>
      </c>
      <c r="B19" s="2" t="s">
        <v>20</v>
      </c>
      <c r="C19" s="9">
        <f>+[1]Ingresos!C19/1000000</f>
        <v>11519.120971824999</v>
      </c>
      <c r="D19" s="9">
        <v>50.007392436974797</v>
      </c>
      <c r="E19" s="9">
        <f>+SUMIF('[1]Ctas Incobrables'!$A:$A,A19,'[1]Ctas Incobrables'!$D:$D)/1000000</f>
        <v>0</v>
      </c>
      <c r="F19" s="12">
        <f t="shared" si="0"/>
        <v>50.007392436974797</v>
      </c>
      <c r="G19" s="5">
        <f t="shared" si="1"/>
        <v>0</v>
      </c>
      <c r="H19" s="4">
        <v>0</v>
      </c>
      <c r="I19" s="4">
        <f t="shared" si="2"/>
        <v>50.007392436974797</v>
      </c>
      <c r="J19" s="3">
        <f>+E19/C19</f>
        <v>0</v>
      </c>
      <c r="K19" s="9">
        <f t="shared" si="3"/>
        <v>50007392.436974794</v>
      </c>
    </row>
    <row r="20" spans="1:11" x14ac:dyDescent="0.35">
      <c r="A20" s="1">
        <v>31</v>
      </c>
      <c r="B20" s="2" t="s">
        <v>21</v>
      </c>
      <c r="C20" s="9">
        <f>+[1]Ingresos!C20/1000000</f>
        <v>16978.391199630001</v>
      </c>
      <c r="D20" s="9">
        <v>0</v>
      </c>
      <c r="E20" s="9">
        <f>+SUMIF('[1]Ctas Incobrables'!$A:$A,A20,'[1]Ctas Incobrables'!$D:$D)/1000000</f>
        <v>387.31734899999998</v>
      </c>
      <c r="F20" s="12">
        <f t="shared" si="0"/>
        <v>-387.31734899999998</v>
      </c>
      <c r="G20" s="5">
        <f t="shared" si="1"/>
        <v>-1</v>
      </c>
      <c r="H20" s="4">
        <v>0</v>
      </c>
      <c r="I20" s="4">
        <f t="shared" si="2"/>
        <v>-387.31734899999998</v>
      </c>
      <c r="J20" s="3">
        <f>+E20/C20</f>
        <v>2.2812370409302417E-2</v>
      </c>
      <c r="K20" s="9">
        <f t="shared" si="3"/>
        <v>-387317349</v>
      </c>
    </row>
    <row r="21" spans="1:11" x14ac:dyDescent="0.35">
      <c r="A21" s="1">
        <v>32</v>
      </c>
      <c r="B21" s="2" t="s">
        <v>22</v>
      </c>
      <c r="C21" s="9">
        <f>+[1]Ingresos!C21/1000000</f>
        <v>15670.125264730001</v>
      </c>
      <c r="D21" s="9">
        <v>0</v>
      </c>
      <c r="E21" s="9">
        <f>+SUMIF('[1]Ctas Incobrables'!$A:$A,A21,'[1]Ctas Incobrables'!$D:$D)/1000000</f>
        <v>652.79125599999998</v>
      </c>
      <c r="F21" s="12">
        <f t="shared" si="0"/>
        <v>-652.79125599999998</v>
      </c>
      <c r="G21" s="5">
        <f t="shared" si="1"/>
        <v>-1</v>
      </c>
      <c r="H21" s="4">
        <v>0</v>
      </c>
      <c r="I21" s="4">
        <f t="shared" si="2"/>
        <v>-652.79125599999998</v>
      </c>
      <c r="J21" s="3">
        <f>+E21/C21</f>
        <v>4.1658330419941776E-2</v>
      </c>
      <c r="K21" s="9">
        <f t="shared" si="3"/>
        <v>-652791256</v>
      </c>
    </row>
    <row r="22" spans="1:11" x14ac:dyDescent="0.35">
      <c r="A22" s="1">
        <v>33</v>
      </c>
      <c r="B22" s="2" t="s">
        <v>23</v>
      </c>
      <c r="C22" s="9">
        <f>+[1]Ingresos!C22/1000000</f>
        <v>36334.183213999982</v>
      </c>
      <c r="D22" s="9">
        <v>388.184955</v>
      </c>
      <c r="E22" s="9">
        <f>+SUMIF('[1]Ctas Incobrables'!$A:$A,A22,'[1]Ctas Incobrables'!$D:$D)/1000000</f>
        <v>0</v>
      </c>
      <c r="F22" s="12">
        <f t="shared" si="0"/>
        <v>388.184955</v>
      </c>
      <c r="G22" s="5">
        <f t="shared" si="1"/>
        <v>0</v>
      </c>
      <c r="H22" s="4">
        <v>0</v>
      </c>
      <c r="I22" s="4">
        <f t="shared" si="2"/>
        <v>388.184955</v>
      </c>
      <c r="J22" s="3">
        <f>+E22/C22</f>
        <v>0</v>
      </c>
      <c r="K22" s="9">
        <f t="shared" si="3"/>
        <v>388184955</v>
      </c>
    </row>
    <row r="23" spans="1:11" x14ac:dyDescent="0.35">
      <c r="A23" s="1">
        <v>34</v>
      </c>
      <c r="B23" s="2" t="s">
        <v>24</v>
      </c>
      <c r="C23" s="9">
        <f>+[1]Ingresos!C23/1000000</f>
        <v>7831.5996359999999</v>
      </c>
      <c r="D23" s="9">
        <v>41.881777</v>
      </c>
      <c r="E23" s="9">
        <f>+SUMIF('[1]Ctas Incobrables'!$A:$A,A23,'[1]Ctas Incobrables'!$D:$D)/1000000</f>
        <v>145.21587</v>
      </c>
      <c r="F23" s="12">
        <f t="shared" si="0"/>
        <v>-103.334093</v>
      </c>
      <c r="G23" s="5">
        <f t="shared" si="1"/>
        <v>-0.71158953219093757</v>
      </c>
      <c r="H23" s="4">
        <f>+F23</f>
        <v>-103.334093</v>
      </c>
      <c r="I23" s="4">
        <f t="shared" si="2"/>
        <v>0</v>
      </c>
      <c r="J23" s="3">
        <f>+E23/C23</f>
        <v>1.8542300008861177E-2</v>
      </c>
      <c r="K23" s="9">
        <f t="shared" si="3"/>
        <v>-103334093</v>
      </c>
    </row>
    <row r="24" spans="1:11" x14ac:dyDescent="0.35">
      <c r="A24" s="1">
        <v>35</v>
      </c>
      <c r="B24" s="2" t="s">
        <v>25</v>
      </c>
      <c r="C24" s="9">
        <f>+[1]Ingresos!C24/1000000</f>
        <v>6138.5774272075996</v>
      </c>
      <c r="D24" s="9">
        <v>85.351315999999997</v>
      </c>
      <c r="E24" s="9">
        <f>+SUMIF('[1]Ctas Incobrables'!$A:$A,A24,'[1]Ctas Incobrables'!$D:$D)/1000000</f>
        <v>85.351315999999997</v>
      </c>
      <c r="F24" s="12">
        <f t="shared" si="0"/>
        <v>0</v>
      </c>
      <c r="G24" s="5">
        <f t="shared" si="1"/>
        <v>0</v>
      </c>
      <c r="H24" s="4">
        <v>0</v>
      </c>
      <c r="I24" s="4">
        <f t="shared" si="2"/>
        <v>0</v>
      </c>
      <c r="J24" s="3">
        <f>+E24/C24</f>
        <v>1.3904087227392972E-2</v>
      </c>
      <c r="K24" s="9">
        <f t="shared" si="3"/>
        <v>0</v>
      </c>
    </row>
    <row r="25" spans="1:11" x14ac:dyDescent="0.35">
      <c r="A25" s="1">
        <v>36</v>
      </c>
      <c r="B25" s="2" t="s">
        <v>26</v>
      </c>
      <c r="C25" s="9">
        <f>+[1]Ingresos!C25/1000000</f>
        <v>6939.2300829077994</v>
      </c>
      <c r="D25" s="9">
        <v>25.097175</v>
      </c>
      <c r="E25" s="9">
        <f>+SUMIF('[1]Ctas Incobrables'!$A:$A,A25,'[1]Ctas Incobrables'!$D:$D)/1000000</f>
        <v>57.026901639999998</v>
      </c>
      <c r="F25" s="12">
        <f t="shared" si="0"/>
        <v>-31.929726639999998</v>
      </c>
      <c r="G25" s="5">
        <f t="shared" si="1"/>
        <v>-0.55990639017294508</v>
      </c>
      <c r="H25" s="4">
        <v>0</v>
      </c>
      <c r="I25" s="4">
        <f t="shared" si="2"/>
        <v>-31.929726639999998</v>
      </c>
      <c r="J25" s="3">
        <f>+E25/C25</f>
        <v>8.2180445033036825E-3</v>
      </c>
      <c r="K25" s="9">
        <f t="shared" si="3"/>
        <v>-31929726.639999997</v>
      </c>
    </row>
    <row r="26" spans="1:11" x14ac:dyDescent="0.35">
      <c r="A26" s="1">
        <v>39</v>
      </c>
      <c r="B26" s="2" t="s">
        <v>27</v>
      </c>
      <c r="C26" s="9">
        <f>+[1]Ingresos!C26/1000000</f>
        <v>21328.269373541505</v>
      </c>
      <c r="D26" s="9">
        <v>22.455811000000001</v>
      </c>
      <c r="E26" s="9">
        <f>+SUMIF('[1]Ctas Incobrables'!$A:$A,A26,'[1]Ctas Incobrables'!$D:$D)/1000000</f>
        <v>216.55257399999999</v>
      </c>
      <c r="F26" s="12">
        <f t="shared" si="0"/>
        <v>-194.09676299999998</v>
      </c>
      <c r="G26" s="5">
        <f t="shared" si="1"/>
        <v>-0.89630319055916641</v>
      </c>
      <c r="H26" s="4">
        <v>0</v>
      </c>
      <c r="I26" s="4">
        <f t="shared" si="2"/>
        <v>-194.09676299999998</v>
      </c>
      <c r="J26" s="3">
        <f>+E26/C26</f>
        <v>1.0153312029556478E-2</v>
      </c>
      <c r="K26" s="9">
        <f t="shared" si="3"/>
        <v>-194096762.99999997</v>
      </c>
    </row>
    <row r="27" spans="1:11" x14ac:dyDescent="0.35">
      <c r="A27" s="1">
        <v>40</v>
      </c>
      <c r="B27" s="2" t="s">
        <v>28</v>
      </c>
      <c r="C27" s="9">
        <f>+[1]Ingresos!C27/1000000</f>
        <v>14294.669167</v>
      </c>
      <c r="D27" s="9">
        <v>642.8855891500001</v>
      </c>
      <c r="E27" s="9">
        <f>+SUMIF('[1]Ctas Incobrables'!$A:$A,A27,'[1]Ctas Incobrables'!$D:$D)/1000000</f>
        <v>0</v>
      </c>
      <c r="F27" s="12">
        <f t="shared" si="0"/>
        <v>642.8855891500001</v>
      </c>
      <c r="G27" s="5">
        <f t="shared" si="1"/>
        <v>0</v>
      </c>
      <c r="H27" s="4">
        <v>0</v>
      </c>
      <c r="I27" s="4">
        <f t="shared" si="2"/>
        <v>642.8855891500001</v>
      </c>
      <c r="J27" s="3">
        <f>+E27/C27</f>
        <v>0</v>
      </c>
      <c r="K27" s="9">
        <f t="shared" si="3"/>
        <v>642885589.1500001</v>
      </c>
    </row>
    <row r="28" spans="1:11" x14ac:dyDescent="0.35">
      <c r="A28" s="6" t="s">
        <v>29</v>
      </c>
      <c r="B28" s="6"/>
      <c r="C28" s="12">
        <f>+SUM(C3:C27)</f>
        <v>3777899.3220743947</v>
      </c>
      <c r="D28" s="12">
        <f>+SUM(D3:D27)</f>
        <v>16072.606945586977</v>
      </c>
      <c r="E28" s="12">
        <f>+SUM(E3:E27)</f>
        <v>51484.344630474829</v>
      </c>
      <c r="F28" s="12">
        <f>+SUM(F3:F27)</f>
        <v>-35411.73768488787</v>
      </c>
      <c r="G28" s="5">
        <f t="shared" si="1"/>
        <v>-0.68781564452365207</v>
      </c>
      <c r="H28" s="7">
        <f t="shared" ref="H28:I28" si="4">+SUM(H3:H27)</f>
        <v>-103.334093</v>
      </c>
      <c r="I28" s="7">
        <f t="shared" si="4"/>
        <v>-35308.403591887873</v>
      </c>
      <c r="J28" s="3">
        <f>+E28/C28</f>
        <v>1.3627770419833596E-2</v>
      </c>
      <c r="K28" s="9">
        <f t="shared" si="3"/>
        <v>-35411737684.887871</v>
      </c>
    </row>
    <row r="30" spans="1:11" x14ac:dyDescent="0.35">
      <c r="F30" s="8"/>
    </row>
  </sheetData>
  <mergeCells count="1"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Ajuste Incobrables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hermosilla</dc:creator>
  <cp:lastModifiedBy>pablo hermosilla</cp:lastModifiedBy>
  <dcterms:created xsi:type="dcterms:W3CDTF">2021-11-23T16:03:28Z</dcterms:created>
  <dcterms:modified xsi:type="dcterms:W3CDTF">2021-11-23T17:49:07Z</dcterms:modified>
</cp:coreProperties>
</file>