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LUZZI\Desktop\SEC\Costos de Explotación\2022\Resolución Exenta\Anexos RE\Anexos generales\"/>
    </mc:Choice>
  </mc:AlternateContent>
  <xr:revisionPtr revIDLastSave="0" documentId="13_ncr:1_{ACE469C5-726C-4A15-9D10-CEC816331456}" xr6:coauthVersionLast="47" xr6:coauthVersionMax="47" xr10:uidLastSave="{00000000-0000-0000-0000-000000000000}"/>
  <bookViews>
    <workbookView xWindow="-120" yWindow="-120" windowWidth="20730" windowHeight="11160" tabRatio="813" xr2:uid="{00000000-000D-0000-FFFF-FFFF00000000}"/>
  </bookViews>
  <sheets>
    <sheet name="Todas las Cuentas" sheetId="4" r:id="rId1"/>
    <sheet name="Rem" sheetId="12" r:id="rId2"/>
    <sheet name="OG" sheetId="13" r:id="rId3"/>
    <sheet name="Trabajadores" sheetId="9" r:id="rId4"/>
    <sheet name="VIATICOS" sheetId="8" r:id="rId5"/>
    <sheet name="BENEFICIOS MÉDICOS" sheetId="10" r:id="rId6"/>
    <sheet name="ACTIVIDADES DE ESPARCIMIENTO" sheetId="11" r:id="rId7"/>
  </sheets>
  <definedNames>
    <definedName name="_xlnm._FilterDatabase" localSheetId="0" hidden="1">'Todas las Cuentas'!$A$1:$V$81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3" l="1"/>
  <c r="P4" i="13"/>
  <c r="P2" i="13"/>
  <c r="U4" i="13"/>
  <c r="S4" i="13"/>
  <c r="Q4" i="13"/>
  <c r="U3" i="13"/>
  <c r="S3" i="13"/>
  <c r="Q3" i="13"/>
  <c r="U2" i="13"/>
  <c r="S2" i="13"/>
  <c r="Q2" i="13"/>
  <c r="U7" i="12"/>
  <c r="U6" i="12"/>
  <c r="U5" i="12"/>
  <c r="U4" i="12"/>
  <c r="U3" i="12"/>
  <c r="U2" i="12"/>
  <c r="S7" i="12"/>
  <c r="S6" i="12"/>
  <c r="S5" i="12"/>
  <c r="S4" i="12"/>
  <c r="S3" i="12"/>
  <c r="S2" i="12"/>
  <c r="Q3" i="12"/>
  <c r="Q4" i="12"/>
  <c r="Q5" i="12"/>
  <c r="Q6" i="12"/>
  <c r="Q7" i="12"/>
  <c r="Q2" i="12"/>
  <c r="V3" i="4" l="1"/>
  <c r="V4" i="4"/>
  <c r="V5" i="4"/>
  <c r="V6" i="4"/>
  <c r="V7" i="4"/>
  <c r="V8" i="4"/>
  <c r="V9" i="4"/>
  <c r="V10" i="4"/>
  <c r="V11" i="4"/>
  <c r="V12" i="4"/>
  <c r="V13" i="4"/>
  <c r="V14" i="4"/>
  <c r="V15" i="4"/>
  <c r="V16" i="4"/>
  <c r="V17" i="4"/>
  <c r="V18" i="4"/>
  <c r="V19" i="4"/>
  <c r="V20" i="4"/>
  <c r="V21" i="4"/>
  <c r="V22" i="4"/>
  <c r="V23" i="4"/>
  <c r="V24" i="4"/>
  <c r="V25" i="4"/>
  <c r="V26" i="4"/>
  <c r="V27" i="4"/>
  <c r="V28" i="4"/>
  <c r="V30" i="4"/>
  <c r="V32" i="4"/>
  <c r="V34" i="4"/>
  <c r="V36" i="4"/>
  <c r="V38" i="4"/>
  <c r="V40" i="4"/>
  <c r="V42" i="4"/>
  <c r="V43" i="4"/>
  <c r="V44" i="4"/>
  <c r="V45" i="4"/>
  <c r="V46" i="4"/>
  <c r="V47" i="4"/>
  <c r="V48" i="4"/>
  <c r="V49" i="4"/>
  <c r="V50" i="4"/>
  <c r="V51" i="4"/>
  <c r="V52" i="4"/>
  <c r="V53" i="4"/>
  <c r="V54" i="4"/>
  <c r="V55" i="4"/>
  <c r="V56" i="4"/>
  <c r="V57" i="4"/>
  <c r="V58" i="4"/>
  <c r="V60" i="4"/>
  <c r="V62" i="4"/>
  <c r="V63" i="4"/>
  <c r="V66" i="4"/>
  <c r="V69" i="4"/>
  <c r="V73" i="4"/>
  <c r="V74" i="4"/>
  <c r="V75" i="4"/>
  <c r="V76" i="4"/>
  <c r="V77" i="4"/>
  <c r="V79" i="4"/>
  <c r="V80" i="4"/>
  <c r="V81" i="4"/>
  <c r="V2" i="4"/>
  <c r="U3" i="4"/>
  <c r="U4" i="4"/>
  <c r="U5" i="4"/>
  <c r="U6" i="4"/>
  <c r="U7" i="4"/>
  <c r="U8" i="4"/>
  <c r="U9" i="4"/>
  <c r="U10" i="4"/>
  <c r="U11" i="4"/>
  <c r="U12" i="4"/>
  <c r="U13" i="4"/>
  <c r="U14" i="4"/>
  <c r="U15" i="4"/>
  <c r="U16" i="4"/>
  <c r="U17" i="4"/>
  <c r="U18" i="4"/>
  <c r="U20" i="4"/>
  <c r="U21" i="4"/>
  <c r="U22" i="4"/>
  <c r="U23" i="4"/>
  <c r="U24" i="4"/>
  <c r="U25" i="4"/>
  <c r="U26" i="4"/>
  <c r="U29" i="4"/>
  <c r="U31" i="4"/>
  <c r="U33" i="4"/>
  <c r="U35" i="4"/>
  <c r="U37" i="4"/>
  <c r="U39" i="4"/>
  <c r="U41" i="4"/>
  <c r="U42" i="4"/>
  <c r="U43" i="4"/>
  <c r="U45" i="4"/>
  <c r="U46" i="4"/>
  <c r="U47" i="4"/>
  <c r="U48" i="4"/>
  <c r="U49" i="4"/>
  <c r="U50" i="4"/>
  <c r="U51" i="4"/>
  <c r="U52" i="4"/>
  <c r="U53" i="4"/>
  <c r="U54" i="4"/>
  <c r="U55" i="4"/>
  <c r="U56" i="4"/>
  <c r="U57" i="4"/>
  <c r="U59" i="4"/>
  <c r="U61" i="4"/>
  <c r="U62" i="4"/>
  <c r="U63" i="4"/>
  <c r="U64" i="4"/>
  <c r="U65" i="4"/>
  <c r="U66" i="4"/>
  <c r="U67" i="4"/>
  <c r="U68" i="4"/>
  <c r="U69" i="4"/>
  <c r="U70" i="4"/>
  <c r="U71" i="4"/>
  <c r="U72" i="4"/>
  <c r="U73" i="4"/>
  <c r="U74" i="4"/>
  <c r="U75" i="4"/>
  <c r="U76" i="4"/>
  <c r="U77" i="4"/>
  <c r="U78" i="4"/>
  <c r="U81" i="4"/>
  <c r="U2" i="4"/>
  <c r="T19" i="4"/>
  <c r="T27" i="4"/>
  <c r="T28" i="4"/>
  <c r="T29" i="4"/>
  <c r="T30" i="4"/>
  <c r="T31" i="4"/>
  <c r="T32" i="4"/>
  <c r="T33" i="4"/>
  <c r="T34" i="4"/>
  <c r="T35" i="4"/>
  <c r="T36" i="4"/>
  <c r="T37" i="4"/>
  <c r="T38" i="4"/>
  <c r="T39" i="4"/>
  <c r="T40" i="4"/>
  <c r="T41" i="4"/>
  <c r="T44" i="4"/>
  <c r="T58" i="4"/>
  <c r="T59" i="4"/>
  <c r="T60" i="4"/>
  <c r="T61" i="4"/>
  <c r="T64" i="4"/>
  <c r="T65" i="4"/>
  <c r="T67" i="4"/>
  <c r="T68" i="4"/>
  <c r="T70" i="4"/>
  <c r="T71" i="4"/>
  <c r="T72" i="4"/>
  <c r="T78" i="4"/>
  <c r="T79" i="4"/>
  <c r="T80" i="4"/>
  <c r="H28" i="11" l="1"/>
  <c r="O27" i="11"/>
  <c r="N27" i="11"/>
  <c r="M27" i="11"/>
  <c r="F27" i="11"/>
  <c r="E27" i="11"/>
  <c r="D27" i="11"/>
  <c r="O26" i="11"/>
  <c r="N26" i="11"/>
  <c r="M26" i="11"/>
  <c r="F26" i="11"/>
  <c r="E26" i="11"/>
  <c r="D26" i="11"/>
  <c r="O25" i="11"/>
  <c r="N25" i="11"/>
  <c r="M25" i="11"/>
  <c r="F25" i="11"/>
  <c r="E25" i="11"/>
  <c r="D25" i="11"/>
  <c r="O24" i="11"/>
  <c r="N24" i="11"/>
  <c r="M24" i="11"/>
  <c r="F24" i="11"/>
  <c r="E24" i="11"/>
  <c r="D24" i="11"/>
  <c r="O23" i="11"/>
  <c r="N23" i="11"/>
  <c r="M23" i="11"/>
  <c r="F23" i="11"/>
  <c r="E23" i="11"/>
  <c r="D23" i="11"/>
  <c r="O22" i="11"/>
  <c r="N22" i="11"/>
  <c r="M22" i="11"/>
  <c r="F22" i="11"/>
  <c r="E22" i="11"/>
  <c r="D22" i="11"/>
  <c r="O21" i="11"/>
  <c r="N21" i="11"/>
  <c r="M21" i="11"/>
  <c r="F21" i="11"/>
  <c r="E21" i="11"/>
  <c r="D21" i="11"/>
  <c r="O20" i="11"/>
  <c r="N20" i="11"/>
  <c r="M20" i="11"/>
  <c r="F20" i="11"/>
  <c r="E20" i="11"/>
  <c r="D20" i="11"/>
  <c r="O19" i="11"/>
  <c r="N19" i="11"/>
  <c r="M19" i="11"/>
  <c r="F19" i="11"/>
  <c r="E19" i="11"/>
  <c r="D19" i="11"/>
  <c r="O18" i="11"/>
  <c r="N18" i="11"/>
  <c r="M18" i="11"/>
  <c r="F18" i="11"/>
  <c r="E18" i="11"/>
  <c r="D18" i="11"/>
  <c r="O17" i="11"/>
  <c r="N17" i="11"/>
  <c r="M17" i="11"/>
  <c r="F17" i="11"/>
  <c r="E17" i="11"/>
  <c r="D17" i="11"/>
  <c r="O16" i="11"/>
  <c r="N16" i="11"/>
  <c r="M16" i="11"/>
  <c r="F16" i="11"/>
  <c r="E16" i="11"/>
  <c r="D16" i="11"/>
  <c r="O15" i="11"/>
  <c r="N15" i="11"/>
  <c r="M15" i="11"/>
  <c r="F15" i="11"/>
  <c r="E15" i="11"/>
  <c r="D15" i="11"/>
  <c r="O14" i="11"/>
  <c r="N14" i="11"/>
  <c r="M14" i="11"/>
  <c r="F14" i="11"/>
  <c r="E14" i="11"/>
  <c r="D14" i="11"/>
  <c r="O13" i="11"/>
  <c r="N13" i="11"/>
  <c r="M13" i="11"/>
  <c r="F13" i="11"/>
  <c r="E13" i="11"/>
  <c r="D13" i="11"/>
  <c r="O12" i="11"/>
  <c r="N12" i="11"/>
  <c r="M12" i="11"/>
  <c r="F12" i="11"/>
  <c r="E12" i="11"/>
  <c r="D12" i="11"/>
  <c r="O11" i="11"/>
  <c r="N11" i="11"/>
  <c r="M11" i="11"/>
  <c r="F11" i="11"/>
  <c r="E11" i="11"/>
  <c r="D11" i="11"/>
  <c r="O10" i="11"/>
  <c r="N10" i="11"/>
  <c r="M10" i="11"/>
  <c r="F10" i="11"/>
  <c r="E10" i="11"/>
  <c r="D10" i="11"/>
  <c r="O9" i="11"/>
  <c r="N9" i="11"/>
  <c r="M9" i="11"/>
  <c r="F9" i="11"/>
  <c r="E9" i="11"/>
  <c r="D9" i="11"/>
  <c r="O8" i="11"/>
  <c r="N8" i="11"/>
  <c r="M8" i="11"/>
  <c r="F8" i="11"/>
  <c r="E8" i="11"/>
  <c r="D8" i="11"/>
  <c r="O7" i="11"/>
  <c r="N7" i="11"/>
  <c r="M7" i="11"/>
  <c r="F7" i="11"/>
  <c r="E7" i="11"/>
  <c r="D7" i="11"/>
  <c r="O6" i="11"/>
  <c r="N6" i="11"/>
  <c r="M6" i="11"/>
  <c r="F6" i="11"/>
  <c r="E6" i="11"/>
  <c r="D6" i="11"/>
  <c r="O5" i="11"/>
  <c r="N5" i="11"/>
  <c r="M5" i="11"/>
  <c r="F5" i="11"/>
  <c r="E5" i="11"/>
  <c r="D5" i="11"/>
  <c r="H28" i="10"/>
  <c r="O27" i="10"/>
  <c r="N27" i="10"/>
  <c r="M27" i="10"/>
  <c r="F27" i="10"/>
  <c r="E27" i="10"/>
  <c r="D27" i="10"/>
  <c r="O26" i="10"/>
  <c r="N26" i="10"/>
  <c r="M26" i="10"/>
  <c r="F26" i="10"/>
  <c r="E26" i="10"/>
  <c r="D26" i="10"/>
  <c r="O25" i="10"/>
  <c r="N25" i="10"/>
  <c r="M25" i="10"/>
  <c r="F25" i="10"/>
  <c r="E25" i="10"/>
  <c r="D25" i="10"/>
  <c r="O24" i="10"/>
  <c r="N24" i="10"/>
  <c r="M24" i="10"/>
  <c r="F24" i="10"/>
  <c r="E24" i="10"/>
  <c r="D24" i="10"/>
  <c r="O23" i="10"/>
  <c r="N23" i="10"/>
  <c r="M23" i="10"/>
  <c r="F23" i="10"/>
  <c r="E23" i="10"/>
  <c r="D23" i="10"/>
  <c r="O22" i="10"/>
  <c r="N22" i="10"/>
  <c r="M22" i="10"/>
  <c r="F22" i="10"/>
  <c r="E22" i="10"/>
  <c r="D22" i="10"/>
  <c r="O21" i="10"/>
  <c r="N21" i="10"/>
  <c r="M21" i="10"/>
  <c r="F21" i="10"/>
  <c r="E21" i="10"/>
  <c r="D21" i="10"/>
  <c r="O20" i="10"/>
  <c r="N20" i="10"/>
  <c r="M20" i="10"/>
  <c r="F20" i="10"/>
  <c r="E20" i="10"/>
  <c r="D20" i="10"/>
  <c r="O19" i="10"/>
  <c r="N19" i="10"/>
  <c r="M19" i="10"/>
  <c r="F19" i="10"/>
  <c r="E19" i="10"/>
  <c r="D19" i="10"/>
  <c r="O18" i="10"/>
  <c r="N18" i="10"/>
  <c r="M18" i="10"/>
  <c r="F18" i="10"/>
  <c r="E18" i="10"/>
  <c r="D18" i="10"/>
  <c r="O17" i="10"/>
  <c r="N17" i="10"/>
  <c r="M17" i="10"/>
  <c r="F17" i="10"/>
  <c r="E17" i="10"/>
  <c r="D17" i="10"/>
  <c r="O16" i="10"/>
  <c r="N16" i="10"/>
  <c r="M16" i="10"/>
  <c r="F16" i="10"/>
  <c r="E16" i="10"/>
  <c r="D16" i="10"/>
  <c r="O15" i="10"/>
  <c r="N15" i="10"/>
  <c r="M15" i="10"/>
  <c r="F15" i="10"/>
  <c r="E15" i="10"/>
  <c r="D15" i="10"/>
  <c r="O14" i="10"/>
  <c r="N14" i="10"/>
  <c r="M14" i="10"/>
  <c r="F14" i="10"/>
  <c r="E14" i="10"/>
  <c r="D14" i="10"/>
  <c r="O13" i="10"/>
  <c r="N13" i="10"/>
  <c r="M13" i="10"/>
  <c r="F13" i="10"/>
  <c r="E13" i="10"/>
  <c r="D13" i="10"/>
  <c r="O12" i="10"/>
  <c r="N12" i="10"/>
  <c r="M12" i="10"/>
  <c r="F12" i="10"/>
  <c r="E12" i="10"/>
  <c r="D12" i="10"/>
  <c r="O11" i="10"/>
  <c r="N11" i="10"/>
  <c r="M11" i="10"/>
  <c r="F11" i="10"/>
  <c r="E11" i="10"/>
  <c r="D11" i="10"/>
  <c r="O10" i="10"/>
  <c r="N10" i="10"/>
  <c r="M10" i="10"/>
  <c r="F10" i="10"/>
  <c r="E10" i="10"/>
  <c r="D10" i="10"/>
  <c r="O9" i="10"/>
  <c r="N9" i="10"/>
  <c r="M9" i="10"/>
  <c r="F9" i="10"/>
  <c r="E9" i="10"/>
  <c r="D9" i="10"/>
  <c r="O8" i="10"/>
  <c r="N8" i="10"/>
  <c r="M8" i="10"/>
  <c r="F8" i="10"/>
  <c r="E8" i="10"/>
  <c r="D8" i="10"/>
  <c r="O7" i="10"/>
  <c r="N7" i="10"/>
  <c r="M7" i="10"/>
  <c r="F7" i="10"/>
  <c r="E7" i="10"/>
  <c r="D7" i="10"/>
  <c r="O6" i="10"/>
  <c r="N6" i="10"/>
  <c r="M6" i="10"/>
  <c r="F6" i="10"/>
  <c r="E6" i="10"/>
  <c r="D6" i="10"/>
  <c r="O5" i="10"/>
  <c r="N5" i="10"/>
  <c r="M5" i="10"/>
  <c r="F5" i="10"/>
  <c r="E5" i="10"/>
  <c r="D5" i="10"/>
  <c r="M6" i="8"/>
  <c r="N6" i="8"/>
  <c r="O6" i="8"/>
  <c r="M7" i="8"/>
  <c r="N7" i="8"/>
  <c r="O7" i="8"/>
  <c r="M8" i="8"/>
  <c r="N8" i="8"/>
  <c r="O8" i="8"/>
  <c r="M9" i="8"/>
  <c r="N9" i="8"/>
  <c r="O9" i="8"/>
  <c r="M10" i="8"/>
  <c r="N10" i="8"/>
  <c r="O10" i="8"/>
  <c r="M11" i="8"/>
  <c r="N11" i="8"/>
  <c r="O11" i="8"/>
  <c r="M12" i="8"/>
  <c r="N12" i="8"/>
  <c r="O12" i="8"/>
  <c r="M13" i="8"/>
  <c r="N13" i="8"/>
  <c r="O13" i="8"/>
  <c r="M14" i="8"/>
  <c r="N14" i="8"/>
  <c r="O14" i="8"/>
  <c r="M15" i="8"/>
  <c r="N15" i="8"/>
  <c r="O15" i="8"/>
  <c r="M16" i="8"/>
  <c r="N16" i="8"/>
  <c r="O16" i="8"/>
  <c r="M17" i="8"/>
  <c r="N17" i="8"/>
  <c r="O17" i="8"/>
  <c r="M18" i="8"/>
  <c r="N18" i="8"/>
  <c r="O18" i="8"/>
  <c r="M19" i="8"/>
  <c r="N19" i="8"/>
  <c r="O19" i="8"/>
  <c r="M20" i="8"/>
  <c r="N20" i="8"/>
  <c r="O20" i="8"/>
  <c r="M21" i="8"/>
  <c r="N21" i="8"/>
  <c r="O21" i="8"/>
  <c r="M22" i="8"/>
  <c r="N22" i="8"/>
  <c r="O22" i="8"/>
  <c r="M23" i="8"/>
  <c r="N23" i="8"/>
  <c r="O23" i="8"/>
  <c r="M24" i="8"/>
  <c r="N24" i="8"/>
  <c r="O24" i="8"/>
  <c r="M25" i="8"/>
  <c r="N25" i="8"/>
  <c r="O25" i="8"/>
  <c r="M26" i="8"/>
  <c r="N26" i="8"/>
  <c r="O26" i="8"/>
  <c r="M27" i="8"/>
  <c r="N27" i="8"/>
  <c r="O27" i="8"/>
  <c r="N5" i="8"/>
  <c r="O5" i="8"/>
  <c r="M5" i="8"/>
  <c r="E26" i="9"/>
  <c r="D26" i="9"/>
  <c r="H28" i="8"/>
  <c r="G7" i="11" l="1"/>
  <c r="I7" i="11" s="1"/>
  <c r="G11" i="11"/>
  <c r="I11" i="11" s="1"/>
  <c r="G15" i="11"/>
  <c r="I15" i="11" s="1"/>
  <c r="G19" i="11"/>
  <c r="L19" i="11" s="1"/>
  <c r="R19" i="11" s="1"/>
  <c r="G23" i="11"/>
  <c r="L23" i="11" s="1"/>
  <c r="G27" i="11"/>
  <c r="J27" i="11" s="1"/>
  <c r="G14" i="11"/>
  <c r="I14" i="11" s="1"/>
  <c r="G26" i="11"/>
  <c r="I26" i="11" s="1"/>
  <c r="G27" i="10"/>
  <c r="K27" i="10" s="1"/>
  <c r="G6" i="11"/>
  <c r="I6" i="11" s="1"/>
  <c r="G18" i="11"/>
  <c r="I18" i="11" s="1"/>
  <c r="G13" i="11"/>
  <c r="I13" i="11" s="1"/>
  <c r="G25" i="11"/>
  <c r="I25" i="11" s="1"/>
  <c r="G8" i="11"/>
  <c r="L8" i="11" s="1"/>
  <c r="G20" i="11"/>
  <c r="L20" i="11" s="1"/>
  <c r="G10" i="11"/>
  <c r="I10" i="11" s="1"/>
  <c r="G22" i="11"/>
  <c r="I22" i="11" s="1"/>
  <c r="D28" i="11"/>
  <c r="G17" i="11"/>
  <c r="K17" i="11" s="1"/>
  <c r="E28" i="11"/>
  <c r="G12" i="11"/>
  <c r="L12" i="11" s="1"/>
  <c r="G24" i="11"/>
  <c r="I24" i="11" s="1"/>
  <c r="N28" i="11"/>
  <c r="G9" i="11"/>
  <c r="L9" i="11" s="1"/>
  <c r="G21" i="11"/>
  <c r="K21" i="11" s="1"/>
  <c r="F28" i="11"/>
  <c r="O28" i="11"/>
  <c r="G16" i="11"/>
  <c r="I16" i="11" s="1"/>
  <c r="G5" i="11"/>
  <c r="M28" i="11"/>
  <c r="G14" i="10"/>
  <c r="I14" i="10" s="1"/>
  <c r="G26" i="10"/>
  <c r="I26" i="10" s="1"/>
  <c r="G23" i="10"/>
  <c r="I23" i="10" s="1"/>
  <c r="G11" i="10"/>
  <c r="I11" i="10" s="1"/>
  <c r="G7" i="10"/>
  <c r="I7" i="10" s="1"/>
  <c r="G19" i="10"/>
  <c r="I19" i="10" s="1"/>
  <c r="G10" i="10"/>
  <c r="G22" i="10"/>
  <c r="I22" i="10" s="1"/>
  <c r="G6" i="10"/>
  <c r="I6" i="10" s="1"/>
  <c r="G18" i="10"/>
  <c r="I18" i="10" s="1"/>
  <c r="G13" i="10"/>
  <c r="I13" i="10" s="1"/>
  <c r="G25" i="10"/>
  <c r="I25" i="10" s="1"/>
  <c r="G8" i="10"/>
  <c r="I8" i="10" s="1"/>
  <c r="G20" i="10"/>
  <c r="I20" i="10" s="1"/>
  <c r="G15" i="10"/>
  <c r="I15" i="10" s="1"/>
  <c r="D28" i="10"/>
  <c r="G17" i="10"/>
  <c r="L17" i="10" s="1"/>
  <c r="E28" i="10"/>
  <c r="G12" i="10"/>
  <c r="I12" i="10" s="1"/>
  <c r="G24" i="10"/>
  <c r="L24" i="10" s="1"/>
  <c r="T3" i="13" s="1"/>
  <c r="N28" i="10"/>
  <c r="G9" i="10"/>
  <c r="L9" i="10" s="1"/>
  <c r="R9" i="10" s="1"/>
  <c r="G21" i="10"/>
  <c r="I21" i="10" s="1"/>
  <c r="F28" i="10"/>
  <c r="O28" i="10"/>
  <c r="G16" i="10"/>
  <c r="G5" i="10"/>
  <c r="M28" i="10"/>
  <c r="P20" i="11" l="1"/>
  <c r="V6" i="12"/>
  <c r="I27" i="11"/>
  <c r="K27" i="11"/>
  <c r="L27" i="11"/>
  <c r="P27" i="11" s="1"/>
  <c r="L27" i="10"/>
  <c r="P27" i="10" s="1"/>
  <c r="K20" i="11"/>
  <c r="J8" i="11"/>
  <c r="L21" i="11"/>
  <c r="I21" i="11"/>
  <c r="J23" i="11"/>
  <c r="I19" i="11"/>
  <c r="J21" i="11"/>
  <c r="K23" i="11"/>
  <c r="J19" i="11"/>
  <c r="I23" i="11"/>
  <c r="K19" i="11"/>
  <c r="L22" i="11"/>
  <c r="R22" i="11" s="1"/>
  <c r="I27" i="10"/>
  <c r="J27" i="10"/>
  <c r="J9" i="11"/>
  <c r="K22" i="11"/>
  <c r="J17" i="11"/>
  <c r="I17" i="11"/>
  <c r="L17" i="11"/>
  <c r="P17" i="11" s="1"/>
  <c r="P19" i="11"/>
  <c r="J22" i="11"/>
  <c r="Q19" i="11"/>
  <c r="I20" i="11"/>
  <c r="R12" i="11"/>
  <c r="Q12" i="11"/>
  <c r="R9" i="11"/>
  <c r="Q9" i="11"/>
  <c r="I12" i="11"/>
  <c r="J20" i="11"/>
  <c r="J12" i="11"/>
  <c r="K12" i="11"/>
  <c r="I9" i="11"/>
  <c r="I8" i="11"/>
  <c r="K9" i="11"/>
  <c r="K8" i="11"/>
  <c r="Q8" i="11"/>
  <c r="R8" i="11"/>
  <c r="Q23" i="11"/>
  <c r="R23" i="11"/>
  <c r="P23" i="11"/>
  <c r="P9" i="11"/>
  <c r="G28" i="11"/>
  <c r="I5" i="11"/>
  <c r="Q20" i="11"/>
  <c r="R20" i="11"/>
  <c r="P12" i="11"/>
  <c r="P8" i="11"/>
  <c r="K17" i="10"/>
  <c r="J19" i="10"/>
  <c r="K19" i="10"/>
  <c r="L19" i="10"/>
  <c r="R19" i="10" s="1"/>
  <c r="I9" i="10"/>
  <c r="I16" i="10"/>
  <c r="K9" i="10"/>
  <c r="J9" i="10"/>
  <c r="I10" i="10"/>
  <c r="I17" i="10"/>
  <c r="J17" i="10"/>
  <c r="R24" i="10"/>
  <c r="P24" i="10"/>
  <c r="Q24" i="10"/>
  <c r="I24" i="10"/>
  <c r="J24" i="10"/>
  <c r="K24" i="10"/>
  <c r="Q9" i="10"/>
  <c r="G28" i="10"/>
  <c r="I5" i="10"/>
  <c r="Q17" i="10"/>
  <c r="R17" i="10"/>
  <c r="P17" i="10"/>
  <c r="P9" i="10"/>
  <c r="R21" i="11" l="1"/>
  <c r="V7" i="12"/>
  <c r="Q27" i="11"/>
  <c r="R27" i="11"/>
  <c r="Q27" i="10"/>
  <c r="R27" i="10"/>
  <c r="P21" i="11"/>
  <c r="P22" i="11"/>
  <c r="Q21" i="11"/>
  <c r="I30" i="10"/>
  <c r="J15" i="10" s="1"/>
  <c r="K15" i="10" s="1"/>
  <c r="L15" i="10" s="1"/>
  <c r="U36" i="4" s="1"/>
  <c r="S20" i="11"/>
  <c r="I30" i="11"/>
  <c r="S23" i="11"/>
  <c r="S19" i="11"/>
  <c r="Q22" i="11"/>
  <c r="R17" i="11"/>
  <c r="Q17" i="11"/>
  <c r="S9" i="11"/>
  <c r="Q19" i="10"/>
  <c r="S12" i="11"/>
  <c r="I28" i="11"/>
  <c r="J6" i="11"/>
  <c r="K6" i="11" s="1"/>
  <c r="L6" i="11" s="1"/>
  <c r="J18" i="11"/>
  <c r="K18" i="11" s="1"/>
  <c r="L18" i="11" s="1"/>
  <c r="J11" i="11"/>
  <c r="K11" i="11" s="1"/>
  <c r="L11" i="11" s="1"/>
  <c r="J25" i="11"/>
  <c r="K25" i="11" s="1"/>
  <c r="L25" i="11" s="1"/>
  <c r="V4" i="13" s="1"/>
  <c r="J5" i="11"/>
  <c r="K5" i="11" s="1"/>
  <c r="S8" i="11"/>
  <c r="P19" i="10"/>
  <c r="S24" i="10"/>
  <c r="S9" i="10"/>
  <c r="S17" i="10"/>
  <c r="J20" i="10"/>
  <c r="K20" i="10" s="1"/>
  <c r="L20" i="10" s="1"/>
  <c r="T6" i="12" s="1"/>
  <c r="J21" i="10"/>
  <c r="K21" i="10" s="1"/>
  <c r="L21" i="10" s="1"/>
  <c r="T7" i="12" s="1"/>
  <c r="J23" i="10"/>
  <c r="K23" i="10" s="1"/>
  <c r="L23" i="10" s="1"/>
  <c r="J22" i="10"/>
  <c r="K22" i="10" s="1"/>
  <c r="L22" i="10" s="1"/>
  <c r="J8" i="10"/>
  <c r="K8" i="10" s="1"/>
  <c r="L8" i="10" s="1"/>
  <c r="J12" i="10"/>
  <c r="K12" i="10" s="1"/>
  <c r="L12" i="10" s="1"/>
  <c r="I28" i="10"/>
  <c r="S27" i="11" l="1"/>
  <c r="S22" i="11"/>
  <c r="S27" i="10"/>
  <c r="S21" i="11"/>
  <c r="S17" i="11"/>
  <c r="S19" i="10"/>
  <c r="J24" i="11"/>
  <c r="K24" i="11" s="1"/>
  <c r="L24" i="11" s="1"/>
  <c r="J15" i="11"/>
  <c r="K15" i="11" s="1"/>
  <c r="L15" i="11" s="1"/>
  <c r="J14" i="11"/>
  <c r="K14" i="11" s="1"/>
  <c r="L14" i="11" s="1"/>
  <c r="J7" i="11"/>
  <c r="K7" i="11" s="1"/>
  <c r="L7" i="11" s="1"/>
  <c r="J13" i="11"/>
  <c r="K13" i="11" s="1"/>
  <c r="L13" i="11" s="1"/>
  <c r="J16" i="11"/>
  <c r="K16" i="11" s="1"/>
  <c r="L16" i="11" s="1"/>
  <c r="V5" i="12" s="1"/>
  <c r="J26" i="11"/>
  <c r="K26" i="11" s="1"/>
  <c r="L26" i="11" s="1"/>
  <c r="J10" i="11"/>
  <c r="K10" i="11" s="1"/>
  <c r="L10" i="11" s="1"/>
  <c r="V4" i="12" s="1"/>
  <c r="R6" i="11"/>
  <c r="Q6" i="11"/>
  <c r="P6" i="11"/>
  <c r="R18" i="11"/>
  <c r="P18" i="11"/>
  <c r="Q18" i="11"/>
  <c r="L5" i="11"/>
  <c r="V2" i="12" s="1"/>
  <c r="R25" i="11"/>
  <c r="Q25" i="11"/>
  <c r="P25" i="11"/>
  <c r="Q11" i="11"/>
  <c r="R11" i="11"/>
  <c r="P11" i="11"/>
  <c r="J14" i="10"/>
  <c r="K14" i="10" s="1"/>
  <c r="L14" i="10" s="1"/>
  <c r="J18" i="10"/>
  <c r="K18" i="10" s="1"/>
  <c r="L18" i="10" s="1"/>
  <c r="J26" i="10"/>
  <c r="K26" i="10" s="1"/>
  <c r="L26" i="10" s="1"/>
  <c r="J13" i="10"/>
  <c r="K13" i="10" s="1"/>
  <c r="L13" i="10" s="1"/>
  <c r="J5" i="10"/>
  <c r="K5" i="10" s="1"/>
  <c r="L5" i="10" s="1"/>
  <c r="J11" i="10"/>
  <c r="K11" i="10" s="1"/>
  <c r="L11" i="10" s="1"/>
  <c r="U60" i="4" s="1"/>
  <c r="J7" i="10"/>
  <c r="K7" i="10" s="1"/>
  <c r="L7" i="10" s="1"/>
  <c r="J16" i="10"/>
  <c r="K16" i="10" s="1"/>
  <c r="L16" i="10" s="1"/>
  <c r="T5" i="12" s="1"/>
  <c r="J10" i="10"/>
  <c r="K10" i="10" s="1"/>
  <c r="L10" i="10" s="1"/>
  <c r="J25" i="10"/>
  <c r="K25" i="10" s="1"/>
  <c r="L25" i="10" s="1"/>
  <c r="T4" i="13" s="1"/>
  <c r="J6" i="10"/>
  <c r="K6" i="10" s="1"/>
  <c r="L6" i="10" s="1"/>
  <c r="Q8" i="10"/>
  <c r="R8" i="10"/>
  <c r="P8" i="10"/>
  <c r="R22" i="10"/>
  <c r="Q22" i="10"/>
  <c r="P22" i="10"/>
  <c r="Q23" i="10"/>
  <c r="R23" i="10"/>
  <c r="P23" i="10"/>
  <c r="R21" i="10"/>
  <c r="P21" i="10"/>
  <c r="Q21" i="10"/>
  <c r="Q20" i="10"/>
  <c r="R20" i="10"/>
  <c r="P20" i="10"/>
  <c r="R15" i="10"/>
  <c r="P15" i="10"/>
  <c r="Q15" i="10"/>
  <c r="R12" i="10"/>
  <c r="Q12" i="10"/>
  <c r="P12" i="10"/>
  <c r="U28" i="4" l="1"/>
  <c r="T2" i="13"/>
  <c r="T3" i="12"/>
  <c r="V78" i="4"/>
  <c r="V3" i="13"/>
  <c r="V3" i="12"/>
  <c r="V2" i="13"/>
  <c r="U30" i="4"/>
  <c r="T4" i="12"/>
  <c r="U19" i="4"/>
  <c r="T2" i="12"/>
  <c r="Q13" i="11"/>
  <c r="V64" i="4"/>
  <c r="V65" i="4"/>
  <c r="V33" i="4"/>
  <c r="R7" i="11"/>
  <c r="V29" i="4"/>
  <c r="V61" i="4"/>
  <c r="Q15" i="11"/>
  <c r="V71" i="4"/>
  <c r="V72" i="4"/>
  <c r="V37" i="4"/>
  <c r="R16" i="11"/>
  <c r="V39" i="4"/>
  <c r="V41" i="4"/>
  <c r="Q14" i="11"/>
  <c r="V67" i="4"/>
  <c r="V68" i="4"/>
  <c r="V70" i="4"/>
  <c r="V35" i="4"/>
  <c r="R10" i="11"/>
  <c r="V31" i="4"/>
  <c r="Q26" i="11"/>
  <c r="V59" i="4"/>
  <c r="R26" i="10"/>
  <c r="U58" i="4"/>
  <c r="P14" i="10"/>
  <c r="U34" i="4"/>
  <c r="R6" i="10"/>
  <c r="U27" i="4"/>
  <c r="U79" i="4"/>
  <c r="U80" i="4"/>
  <c r="P13" i="10"/>
  <c r="U32" i="4"/>
  <c r="R18" i="10"/>
  <c r="U44" i="4"/>
  <c r="U40" i="4"/>
  <c r="U38" i="4"/>
  <c r="R14" i="11"/>
  <c r="P7" i="11"/>
  <c r="R15" i="11"/>
  <c r="P14" i="11"/>
  <c r="P26" i="11"/>
  <c r="R26" i="11"/>
  <c r="P13" i="11"/>
  <c r="P15" i="11"/>
  <c r="K28" i="11"/>
  <c r="L28" i="11" s="1"/>
  <c r="P16" i="11"/>
  <c r="Q16" i="11"/>
  <c r="R13" i="11"/>
  <c r="Q7" i="11"/>
  <c r="S6" i="11"/>
  <c r="S25" i="11"/>
  <c r="P10" i="11"/>
  <c r="Q10" i="11"/>
  <c r="R24" i="11"/>
  <c r="P24" i="11"/>
  <c r="Q24" i="11"/>
  <c r="S11" i="11"/>
  <c r="R14" i="10"/>
  <c r="Q14" i="10"/>
  <c r="S18" i="11"/>
  <c r="Q5" i="11"/>
  <c r="R5" i="11"/>
  <c r="P5" i="11"/>
  <c r="R13" i="10"/>
  <c r="Q26" i="10"/>
  <c r="P26" i="10"/>
  <c r="Q18" i="10"/>
  <c r="P18" i="10"/>
  <c r="Q6" i="10"/>
  <c r="P6" i="10"/>
  <c r="K28" i="10"/>
  <c r="L28" i="10" s="1"/>
  <c r="Q13" i="10"/>
  <c r="R25" i="10"/>
  <c r="P25" i="10"/>
  <c r="Q25" i="10"/>
  <c r="P10" i="10"/>
  <c r="R10" i="10"/>
  <c r="Q10" i="10"/>
  <c r="R16" i="10"/>
  <c r="Q16" i="10"/>
  <c r="P16" i="10"/>
  <c r="P7" i="10"/>
  <c r="Q7" i="10"/>
  <c r="R7" i="10"/>
  <c r="P11" i="10"/>
  <c r="Q11" i="10"/>
  <c r="R11" i="10"/>
  <c r="S20" i="10"/>
  <c r="S23" i="10"/>
  <c r="S15" i="10"/>
  <c r="S8" i="10"/>
  <c r="Q5" i="10"/>
  <c r="R5" i="10"/>
  <c r="P5" i="10"/>
  <c r="S21" i="10"/>
  <c r="S22" i="10"/>
  <c r="S12" i="10"/>
  <c r="S7" i="11" l="1"/>
  <c r="S14" i="10"/>
  <c r="S15" i="11"/>
  <c r="S13" i="11"/>
  <c r="S14" i="11"/>
  <c r="S26" i="11"/>
  <c r="R28" i="11"/>
  <c r="S6" i="10"/>
  <c r="S26" i="10"/>
  <c r="S24" i="11"/>
  <c r="S16" i="11"/>
  <c r="Q28" i="11"/>
  <c r="S10" i="11"/>
  <c r="P28" i="11"/>
  <c r="S5" i="11"/>
  <c r="S13" i="10"/>
  <c r="S18" i="10"/>
  <c r="S25" i="10"/>
  <c r="S16" i="10"/>
  <c r="R28" i="10"/>
  <c r="S7" i="10"/>
  <c r="Q28" i="10"/>
  <c r="S10" i="10"/>
  <c r="S11" i="10"/>
  <c r="P28" i="10"/>
  <c r="S5" i="10"/>
  <c r="S28" i="11" l="1"/>
  <c r="S28" i="10"/>
  <c r="D6" i="8" l="1"/>
  <c r="E6" i="8"/>
  <c r="F6" i="8"/>
  <c r="D7" i="8"/>
  <c r="E7" i="8"/>
  <c r="F7" i="8"/>
  <c r="D8" i="8"/>
  <c r="E8" i="8"/>
  <c r="F8" i="8"/>
  <c r="D9" i="8"/>
  <c r="E9" i="8"/>
  <c r="F9" i="8"/>
  <c r="D10" i="8"/>
  <c r="E10" i="8"/>
  <c r="F10" i="8"/>
  <c r="D11" i="8"/>
  <c r="E11" i="8"/>
  <c r="F11" i="8"/>
  <c r="D12" i="8"/>
  <c r="E12" i="8"/>
  <c r="F12" i="8"/>
  <c r="D13" i="8"/>
  <c r="E13" i="8"/>
  <c r="F13" i="8"/>
  <c r="D14" i="8"/>
  <c r="E14" i="8"/>
  <c r="F14" i="8"/>
  <c r="D15" i="8"/>
  <c r="E15" i="8"/>
  <c r="F15" i="8"/>
  <c r="D16" i="8"/>
  <c r="E16" i="8"/>
  <c r="F16" i="8"/>
  <c r="D17" i="8"/>
  <c r="E17" i="8"/>
  <c r="F17" i="8"/>
  <c r="D18" i="8"/>
  <c r="E18" i="8"/>
  <c r="F18" i="8"/>
  <c r="D19" i="8"/>
  <c r="E19" i="8"/>
  <c r="F19" i="8"/>
  <c r="D20" i="8"/>
  <c r="E20" i="8"/>
  <c r="F20" i="8"/>
  <c r="D21" i="8"/>
  <c r="E21" i="8"/>
  <c r="F21" i="8"/>
  <c r="D22" i="8"/>
  <c r="E22" i="8"/>
  <c r="F22" i="8"/>
  <c r="D23" i="8"/>
  <c r="E23" i="8"/>
  <c r="F23" i="8"/>
  <c r="D24" i="8"/>
  <c r="E24" i="8"/>
  <c r="F24" i="8"/>
  <c r="D25" i="8"/>
  <c r="E25" i="8"/>
  <c r="F25" i="8"/>
  <c r="D26" i="8"/>
  <c r="E26" i="8"/>
  <c r="F26" i="8"/>
  <c r="D27" i="8"/>
  <c r="E27" i="8"/>
  <c r="F27" i="8"/>
  <c r="E5" i="8"/>
  <c r="F5" i="8"/>
  <c r="D5" i="8"/>
  <c r="D28" i="8" l="1"/>
  <c r="G15" i="8" l="1"/>
  <c r="G14" i="8"/>
  <c r="G23" i="8"/>
  <c r="G20" i="8"/>
  <c r="G24" i="8"/>
  <c r="F28" i="8"/>
  <c r="G6" i="8"/>
  <c r="I6" i="8" s="1"/>
  <c r="G8" i="8"/>
  <c r="G5" i="8"/>
  <c r="G12" i="8"/>
  <c r="G9" i="8"/>
  <c r="J9" i="8" s="1"/>
  <c r="G21" i="8"/>
  <c r="G17" i="8"/>
  <c r="G7" i="8"/>
  <c r="J7" i="8" s="1"/>
  <c r="G27" i="8"/>
  <c r="G11" i="8"/>
  <c r="G22" i="8"/>
  <c r="G19" i="8"/>
  <c r="G16" i="8"/>
  <c r="J16" i="8" s="1"/>
  <c r="G13" i="8"/>
  <c r="G18" i="8"/>
  <c r="G10" i="8"/>
  <c r="G25" i="8"/>
  <c r="J25" i="8" s="1"/>
  <c r="G26" i="8"/>
  <c r="E28" i="8"/>
  <c r="I19" i="8" l="1"/>
  <c r="J19" i="8"/>
  <c r="I23" i="8"/>
  <c r="L27" i="8"/>
  <c r="J27" i="8"/>
  <c r="I24" i="8"/>
  <c r="J24" i="8"/>
  <c r="L11" i="8"/>
  <c r="J11" i="8"/>
  <c r="L17" i="8"/>
  <c r="J17" i="8"/>
  <c r="I5" i="8"/>
  <c r="I20" i="8"/>
  <c r="L10" i="8"/>
  <c r="R4" i="12" s="1"/>
  <c r="J10" i="8"/>
  <c r="I13" i="8"/>
  <c r="L16" i="8"/>
  <c r="R5" i="12" s="1"/>
  <c r="K27" i="8"/>
  <c r="K16" i="8"/>
  <c r="I27" i="8"/>
  <c r="G28" i="8"/>
  <c r="I28" i="8" s="1"/>
  <c r="I8" i="8"/>
  <c r="I12" i="8"/>
  <c r="L19" i="8"/>
  <c r="K25" i="8"/>
  <c r="I17" i="8"/>
  <c r="I10" i="8"/>
  <c r="K7" i="8"/>
  <c r="K19" i="8"/>
  <c r="I25" i="8"/>
  <c r="I18" i="8"/>
  <c r="K11" i="8"/>
  <c r="K10" i="8"/>
  <c r="L25" i="8"/>
  <c r="R4" i="13" s="1"/>
  <c r="L9" i="8"/>
  <c r="L24" i="8"/>
  <c r="R3" i="13" s="1"/>
  <c r="I7" i="8"/>
  <c r="I15" i="8"/>
  <c r="I11" i="8"/>
  <c r="K9" i="8"/>
  <c r="K24" i="8"/>
  <c r="L7" i="8"/>
  <c r="I9" i="8"/>
  <c r="K17" i="8"/>
  <c r="I14" i="8"/>
  <c r="I22" i="8"/>
  <c r="I21" i="8"/>
  <c r="I16" i="8"/>
  <c r="I26" i="8"/>
  <c r="R3" i="12" l="1"/>
  <c r="R2" i="13"/>
  <c r="I30" i="8"/>
  <c r="R27" i="8"/>
  <c r="Q27" i="8"/>
  <c r="P27" i="8"/>
  <c r="Q17" i="8"/>
  <c r="R17" i="8"/>
  <c r="P17" i="8"/>
  <c r="P9" i="8"/>
  <c r="Q9" i="8"/>
  <c r="R9" i="8"/>
  <c r="Q25" i="8"/>
  <c r="R25" i="8"/>
  <c r="P25" i="8"/>
  <c r="R24" i="8"/>
  <c r="P24" i="8"/>
  <c r="Q24" i="8"/>
  <c r="Q7" i="8"/>
  <c r="R7" i="8"/>
  <c r="P7" i="8"/>
  <c r="P19" i="8"/>
  <c r="Q19" i="8"/>
  <c r="R19" i="8"/>
  <c r="P16" i="8"/>
  <c r="Q16" i="8"/>
  <c r="R16" i="8"/>
  <c r="P10" i="8"/>
  <c r="Q10" i="8"/>
  <c r="R10" i="8"/>
  <c r="Q11" i="8"/>
  <c r="P11" i="8"/>
  <c r="R11" i="8"/>
  <c r="N28" i="8"/>
  <c r="O28" i="8"/>
  <c r="M28" i="8"/>
  <c r="S7" i="8" l="1"/>
  <c r="S17" i="8"/>
  <c r="S10" i="8"/>
  <c r="S24" i="8"/>
  <c r="S25" i="8"/>
  <c r="S16" i="8"/>
  <c r="J20" i="8"/>
  <c r="K20" i="8" s="1"/>
  <c r="L20" i="8" s="1"/>
  <c r="R6" i="12" s="1"/>
  <c r="J26" i="8"/>
  <c r="K26" i="8" s="1"/>
  <c r="L26" i="8" s="1"/>
  <c r="T81" i="4" s="1"/>
  <c r="J21" i="8"/>
  <c r="K21" i="8" s="1"/>
  <c r="L21" i="8" s="1"/>
  <c r="R7" i="12" s="1"/>
  <c r="J15" i="8"/>
  <c r="K15" i="8" s="1"/>
  <c r="L15" i="8" s="1"/>
  <c r="T73" i="4" s="1"/>
  <c r="J22" i="8"/>
  <c r="K22" i="8" s="1"/>
  <c r="L22" i="8" s="1"/>
  <c r="T74" i="4" s="1"/>
  <c r="J12" i="8"/>
  <c r="K12" i="8" s="1"/>
  <c r="L12" i="8" s="1"/>
  <c r="T63" i="4" s="1"/>
  <c r="J13" i="8"/>
  <c r="K13" i="8" s="1"/>
  <c r="L13" i="8" s="1"/>
  <c r="T66" i="4" s="1"/>
  <c r="J8" i="8"/>
  <c r="K8" i="8" s="1"/>
  <c r="L8" i="8" s="1"/>
  <c r="T62" i="4" s="1"/>
  <c r="J23" i="8"/>
  <c r="K23" i="8" s="1"/>
  <c r="L23" i="8" s="1"/>
  <c r="J6" i="8"/>
  <c r="K6" i="8" s="1"/>
  <c r="L6" i="8" s="1"/>
  <c r="T26" i="4" s="1"/>
  <c r="J18" i="8"/>
  <c r="K18" i="8" s="1"/>
  <c r="L18" i="8" s="1"/>
  <c r="J14" i="8"/>
  <c r="K14" i="8" s="1"/>
  <c r="L14" i="8" s="1"/>
  <c r="T69" i="4" s="1"/>
  <c r="J5" i="8"/>
  <c r="K5" i="8" s="1"/>
  <c r="S11" i="8"/>
  <c r="S9" i="8"/>
  <c r="S19" i="8"/>
  <c r="S27" i="8"/>
  <c r="T51" i="4" l="1"/>
  <c r="T52" i="4"/>
  <c r="T53" i="4"/>
  <c r="T54" i="4"/>
  <c r="T55" i="4"/>
  <c r="T56" i="4"/>
  <c r="T57" i="4"/>
  <c r="T50" i="4"/>
  <c r="T45" i="4"/>
  <c r="T46" i="4"/>
  <c r="T47" i="4"/>
  <c r="T48" i="4"/>
  <c r="T49" i="4"/>
  <c r="T42" i="4"/>
  <c r="T43" i="4"/>
  <c r="T75" i="4"/>
  <c r="T76" i="4"/>
  <c r="T77" i="4"/>
  <c r="P23" i="8"/>
  <c r="Q23" i="8"/>
  <c r="R23" i="8"/>
  <c r="P6" i="8"/>
  <c r="Q6" i="8"/>
  <c r="R6" i="8"/>
  <c r="P15" i="8"/>
  <c r="Q15" i="8"/>
  <c r="R15" i="8"/>
  <c r="Q21" i="8"/>
  <c r="P21" i="8"/>
  <c r="R21" i="8"/>
  <c r="P18" i="8"/>
  <c r="Q18" i="8"/>
  <c r="R18" i="8"/>
  <c r="Q12" i="8"/>
  <c r="R12" i="8"/>
  <c r="P12" i="8"/>
  <c r="R26" i="8"/>
  <c r="P26" i="8"/>
  <c r="Q26" i="8"/>
  <c r="R8" i="8"/>
  <c r="Q8" i="8"/>
  <c r="P8" i="8"/>
  <c r="P22" i="8"/>
  <c r="Q22" i="8"/>
  <c r="R22" i="8"/>
  <c r="P20" i="8"/>
  <c r="Q20" i="8"/>
  <c r="R20" i="8"/>
  <c r="R13" i="8"/>
  <c r="Q13" i="8"/>
  <c r="P13" i="8"/>
  <c r="L5" i="8"/>
  <c r="R2" i="12" s="1"/>
  <c r="K28" i="8"/>
  <c r="L28" i="8" s="1"/>
  <c r="P14" i="8"/>
  <c r="Q14" i="8"/>
  <c r="R14" i="8"/>
  <c r="T3" i="4" l="1"/>
  <c r="T15" i="4"/>
  <c r="T4" i="4"/>
  <c r="T16" i="4"/>
  <c r="T5" i="4"/>
  <c r="T17" i="4"/>
  <c r="T6" i="4"/>
  <c r="T18" i="4"/>
  <c r="T7" i="4"/>
  <c r="T8" i="4"/>
  <c r="T20" i="4"/>
  <c r="T9" i="4"/>
  <c r="T21" i="4"/>
  <c r="T10" i="4"/>
  <c r="T22" i="4"/>
  <c r="T2" i="4"/>
  <c r="T11" i="4"/>
  <c r="T23" i="4"/>
  <c r="T12" i="4"/>
  <c r="T24" i="4"/>
  <c r="T14" i="4"/>
  <c r="T13" i="4"/>
  <c r="T25" i="4"/>
  <c r="S13" i="8"/>
  <c r="S8" i="8"/>
  <c r="S12" i="8"/>
  <c r="S14" i="8"/>
  <c r="S21" i="8"/>
  <c r="S15" i="8"/>
  <c r="S6" i="8"/>
  <c r="R5" i="8"/>
  <c r="R28" i="8" s="1"/>
  <c r="Q5" i="8"/>
  <c r="Q28" i="8" s="1"/>
  <c r="P5" i="8"/>
  <c r="S26" i="8"/>
  <c r="S20" i="8"/>
  <c r="S22" i="8"/>
  <c r="S18" i="8"/>
  <c r="S23" i="8"/>
  <c r="S5" i="8" l="1"/>
  <c r="S28" i="8" s="1"/>
  <c r="P28" i="8"/>
</calcChain>
</file>

<file path=xl/sharedStrings.xml><?xml version="1.0" encoding="utf-8"?>
<sst xmlns="http://schemas.openxmlformats.org/spreadsheetml/2006/main" count="763" uniqueCount="262">
  <si>
    <t>Iden_Cuenta</t>
  </si>
  <si>
    <t>Empresa</t>
  </si>
  <si>
    <t>CUENTA CONTABLE</t>
  </si>
  <si>
    <t>% REL</t>
  </si>
  <si>
    <t>% NO REL</t>
  </si>
  <si>
    <t>Total</t>
  </si>
  <si>
    <t>Distribuidor</t>
  </si>
  <si>
    <t>Comercializador regulado</t>
  </si>
  <si>
    <t>Comercializador para Clientes Libres en su SDx</t>
  </si>
  <si>
    <t>Servicios Regulados distribución</t>
  </si>
  <si>
    <t>Servicios Regulados no distribución</t>
  </si>
  <si>
    <t>Servicios No Regulados</t>
  </si>
  <si>
    <t>Comercialización fuera de sus SDx</t>
  </si>
  <si>
    <t>A Chequeo</t>
  </si>
  <si>
    <t>% A Chequeo</t>
  </si>
  <si>
    <t>Glosa</t>
  </si>
  <si>
    <t>Descripción</t>
  </si>
  <si>
    <t>E6_51090204</t>
  </si>
  <si>
    <t>Cto Desc o Recon de Serv Cltes Regu Viáticos</t>
  </si>
  <si>
    <t>Contabiliza costos por la prestación del servicio de conexión y desconexión de servicios para clientes regulados, asociados a viáticos.</t>
  </si>
  <si>
    <t>E6_51120204</t>
  </si>
  <si>
    <t>Cto Const de Empal Aér BT Cltes No Reg Viáticos</t>
  </si>
  <si>
    <t>Contabiliza costos por construcción de empalmes aéreos para clientes no regulados en Baja Tensión, asociados a viáticos.</t>
  </si>
  <si>
    <t>E6_51160204</t>
  </si>
  <si>
    <t>Cto Con de Empal Aer AT Cltes No Reg Viáticos</t>
  </si>
  <si>
    <t>Contabiliza costos por construcción de empalmes aéreos para clientes no regulados en Media Tensión, asociados a viáticos.</t>
  </si>
  <si>
    <t>E6_51260204</t>
  </si>
  <si>
    <t>Cto Trasla de Redes Cltes No Reg Viáticos</t>
  </si>
  <si>
    <t>Contabiliza el costo por construcción de acometidas y traslado de redes para clientes no regulados, asociados a viáticos.</t>
  </si>
  <si>
    <t>E6_51280204</t>
  </si>
  <si>
    <t>Costos de Estudios Cltes No Reg Viáticos</t>
  </si>
  <si>
    <t>Contabilizan costos asociados a estudios para diversos procesos operativos en las áreas de distribución y atención a clientes no regulados de la empresa, asociados a viáticos.</t>
  </si>
  <si>
    <t>E6_51310204</t>
  </si>
  <si>
    <t>Cto Const y Mont Subes Part Clt Reg Viáticos</t>
  </si>
  <si>
    <t>Contabilizan costos asociados a la construcción y montaje de subestaciones para clientes regulados, asociados a viáticos.</t>
  </si>
  <si>
    <t>E6_51320204</t>
  </si>
  <si>
    <t>Cto Const y Mont Subes Part Clt No Reg Viáticos</t>
  </si>
  <si>
    <t>Contabilizan costos asociados a la construcción y montaje de subestaciones para clientes no regulados, asociados a viáticos.</t>
  </si>
  <si>
    <t>E6_51380204</t>
  </si>
  <si>
    <t>Cto Otr Serv Asoc Al Sum Cltes No Reg Viáticos</t>
  </si>
  <si>
    <t>Contabilizan costos que no ha sido posible clasificar en el rango de cuentas 51017001 a 51330205, incluye remuneraciones del personal, para clientes no regulados, asociados a viáticos.</t>
  </si>
  <si>
    <t>E6_51710204</t>
  </si>
  <si>
    <t>Operación y Manten Subestaciones Viáticos</t>
  </si>
  <si>
    <t>Contabiliza costos de mantención y operación de subestaciones de poder, incluye remuneraciones del personal, asociados a viáticos.</t>
  </si>
  <si>
    <t>E6_51720204</t>
  </si>
  <si>
    <t>Oper y Manten Líneas de Transmisión Viáticos</t>
  </si>
  <si>
    <t>Contabiliza costos de mantención y operación de líneas de subtransmisión, asociados a viáticos.</t>
  </si>
  <si>
    <t>E6_51740204</t>
  </si>
  <si>
    <t>Oper y Manten Redes Distr Primaria Viáticos</t>
  </si>
  <si>
    <t>Contabiliza costos de mantención y operación asociado al sistema de distribución primaria o MT, asociados a viáticos.</t>
  </si>
  <si>
    <t>E6_51750204</t>
  </si>
  <si>
    <t>Oper y Manten Grupo Transf Distribución Viáticos</t>
  </si>
  <si>
    <t>Contabiliza costos de mantención y operación de subestaciones de distribución de la empresa, asociados a viáticos.</t>
  </si>
  <si>
    <t>E6_51760204</t>
  </si>
  <si>
    <t>Oper y Manten Redes Distribución Secund Viáticos</t>
  </si>
  <si>
    <t>Contabiliza costos de mantención y operación asociado al sistema de distribución secundaria o BT,  incluye remuneraciones del personal, asociados a viáticos.</t>
  </si>
  <si>
    <t>E6_51790204</t>
  </si>
  <si>
    <t>Op y Mantención Tiempo de Alerta Viáticos</t>
  </si>
  <si>
    <t>Contabiliza costos asociados a la guardia de emergencia, asociados a viáticos.</t>
  </si>
  <si>
    <t>E6_51810204</t>
  </si>
  <si>
    <t>Op y Mant Instrum y Equip GFH Viáticos</t>
  </si>
  <si>
    <t>Contabiliza costos de mantención para equipos, herramientas de trabajo y asociados también a personal operativo, asociados a viáticos.</t>
  </si>
  <si>
    <t>E6_51870204</t>
  </si>
  <si>
    <t>Costos Por Obras Complementarias Viáticos</t>
  </si>
  <si>
    <t>Contabiliza los costos asociados a obras complementarias, esto es, gastos indirectos, en proyectos y que corresponde reconocer como costos de explotación, como ejecución de empalmes, entre otros, incluye remuneraciones del personal, asociados a viáticos.</t>
  </si>
  <si>
    <t>E6_52010204</t>
  </si>
  <si>
    <t>Gastos de Administr Viáticos</t>
  </si>
  <si>
    <t>Contabilizan los gastos de administración asociados a la explotación de la empresa, incluye remuneraciones del personal, asociados a viáticos.</t>
  </si>
  <si>
    <t>E6_52010211</t>
  </si>
  <si>
    <t>Gastos de Administr Beneficios Médicos</t>
  </si>
  <si>
    <t>Contabilizan los gastos de administración asociados a la explotación de la empresa, incluye remuneraciones del personal, asociados a beneficios médicos.</t>
  </si>
  <si>
    <t>E6_53020204</t>
  </si>
  <si>
    <t>Gtos de Ventas Lectura Reparto Viáticos</t>
  </si>
  <si>
    <t>Contabilizan los costos asociados al proceso de lectura y reparto de boletas de clientes, asociados a viáticos.</t>
  </si>
  <si>
    <t>E6_53040204</t>
  </si>
  <si>
    <t>Gastos de Ventas Cobranzas Viáticos</t>
  </si>
  <si>
    <t>Contabilizan los costos asociados al proceso de recaudación de pagos de boletas y facturas en las diversas oficinas comerciales de la empresa, asociados a viáticos.</t>
  </si>
  <si>
    <t>E6_53050204</t>
  </si>
  <si>
    <t>Gtos de Ventas Atenc Cltes Viáticos</t>
  </si>
  <si>
    <t>Contabilizan los costos en que incurre la empresa en la atención de sus clientes,  incluye remuneraciones del personal, asociados a viáticos.</t>
  </si>
  <si>
    <t>E6_53060204</t>
  </si>
  <si>
    <t>Gtos de Vtas Gestión Comercial Viáticos</t>
  </si>
  <si>
    <t>Contabilizan costos asociados a la administración para los procesos comerciales de la empresa, asociados a viáticos.</t>
  </si>
  <si>
    <t>E6_62010204</t>
  </si>
  <si>
    <t>Gastos por Recup Deud Incobrables Viaticos</t>
  </si>
  <si>
    <t>Contabiliza los gastos derivados de la recuperación de deudores incobrables, asociados a viáticos.</t>
  </si>
  <si>
    <t>E6_62050204</t>
  </si>
  <si>
    <t>Costos por Servicios a Terceros Viáticos</t>
  </si>
  <si>
    <t>Contabiliza costos por la prestación de servicios de terceros asociados a viáticos.</t>
  </si>
  <si>
    <t>E9_52010204</t>
  </si>
  <si>
    <t>E9_52010211</t>
  </si>
  <si>
    <t>E10_RCE1DZ0000</t>
  </si>
  <si>
    <t>RCE1DZ0000</t>
  </si>
  <si>
    <t>Gastos médicos MGR no core</t>
  </si>
  <si>
    <t>Se deben registrar los gastos asociados al servicio de alimentación (casino)</t>
  </si>
  <si>
    <t>E10_RCE1DZZ000</t>
  </si>
  <si>
    <t>RCE1DZZ000</t>
  </si>
  <si>
    <t>Otros costos de personal</t>
  </si>
  <si>
    <t>Se deben registrar los gastos de actividades culturales y deportivas, festividades navideñas, colonias veraniegas, servicio social y talleres, gastos del personal en comisión de servicio, convenios cuentamática (beneficios a personas sin cuenta corriente)</t>
  </si>
  <si>
    <t>E14_5-2-11-001</t>
  </si>
  <si>
    <t>5-2-11-001</t>
  </si>
  <si>
    <t>SEGURO DE SALUD Y FARMACIA</t>
  </si>
  <si>
    <t>En esta cuenta se imputan todos los costos por concepto de reembolsa de salud pagados al personal otorgados según convenio colectivo</t>
  </si>
  <si>
    <t>E14_5-2-11-005</t>
  </si>
  <si>
    <t>5-2-11-005</t>
  </si>
  <si>
    <t>ACTIVIDADES FIESTAS PATRIAS / FIN AÑO / PASEO</t>
  </si>
  <si>
    <t xml:space="preserve">En esta cuenta se imputan todos los costos por concepto de actividades recreativas por fiestas patria, fin de año y paseo del personal según convenio colectivo. </t>
  </si>
  <si>
    <t>CALIDAD DE VIDA</t>
  </si>
  <si>
    <t>E22_540210200</t>
  </si>
  <si>
    <t>Aporte Empresa al Bienestar</t>
  </si>
  <si>
    <t>En esta cuenta se imputan como egresos los gastos correspondientes a los Aportes de la Empresa al Servicio de Bienestar.</t>
  </si>
  <si>
    <t>E22_540210300</t>
  </si>
  <si>
    <t>Gastos de Bienestar</t>
  </si>
  <si>
    <t>En esta cuenta se imputan como egresos los gastos correspondientes a Gastos de Bienestar del personal.</t>
  </si>
  <si>
    <t>E23_540210200</t>
  </si>
  <si>
    <t>E23_540210300</t>
  </si>
  <si>
    <t>E24_540210200</t>
  </si>
  <si>
    <t>E24_540210300</t>
  </si>
  <si>
    <t>E25_8261301</t>
  </si>
  <si>
    <t>SERVICIO MEDICO</t>
  </si>
  <si>
    <t xml:space="preserve">Se carga por los aportes que mensualmente la empresa efectúa al Servicio Médico, por cada empleado y por cada carga familiar reconocida de los mismos según lo contemplado en los Contratos Colectivos. Se abona por las posibles regularizaciones a estos cargos.  </t>
  </si>
  <si>
    <t>E25_8261432</t>
  </si>
  <si>
    <t>OTROS GASTOS CONVENIO COLECTIVOS</t>
  </si>
  <si>
    <t>Se carga por los gastos correspondientes a la celebración del día del trabajador eléctrico,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</si>
  <si>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E25_8261440</t>
  </si>
  <si>
    <t>SEGUROS MEDICOS PARA EL PERSONAL </t>
  </si>
  <si>
    <t xml:space="preserve">Se carga por los gastos incurridos por los Seguros médicos que cubren a los empleados que pertenecen a la compañía. Se abona esta cuenta con las eventuales regularizaciones.  </t>
  </si>
  <si>
    <t>E25_8261454</t>
  </si>
  <si>
    <t>En esta cuenta contable se imputan los gastos asociados a iniciativas que contribuyen a generar espacios e instancias orientadas a favorecer la calidad de vida y el clima laboral de los distintos equipos de trabajo.</t>
  </si>
  <si>
    <t>E28_51740204</t>
  </si>
  <si>
    <t>E28_52010204</t>
  </si>
  <si>
    <t>E28_52010211</t>
  </si>
  <si>
    <t>E31_50060204</t>
  </si>
  <si>
    <t>Costos Conexión Servicio Internet Viáticos</t>
  </si>
  <si>
    <t>Contabiliza los costos asociados a Conexión Servicio Internet, asociados a viáticos.</t>
  </si>
  <si>
    <t>E31_51740204</t>
  </si>
  <si>
    <t>E31_51760204</t>
  </si>
  <si>
    <t>E31_52010204</t>
  </si>
  <si>
    <t>E31_53060204</t>
  </si>
  <si>
    <t>E32_50060204</t>
  </si>
  <si>
    <t>E32_50110204</t>
  </si>
  <si>
    <t>Ctos Ventas Equip Riego Tecnif Viáticos</t>
  </si>
  <si>
    <t>Contabiliza todos los costos asociados a ventas de equipos riego tecnificado, asociados a viáticos.</t>
  </si>
  <si>
    <t>E32_51710204</t>
  </si>
  <si>
    <t>E32_51740204</t>
  </si>
  <si>
    <t>E32_51750204</t>
  </si>
  <si>
    <t>E32_51760204</t>
  </si>
  <si>
    <t>E32_52010204</t>
  </si>
  <si>
    <t>E32_53060204</t>
  </si>
  <si>
    <t>E39_540210200</t>
  </si>
  <si>
    <t>E39_540210300</t>
  </si>
  <si>
    <t>RCC1TF2001</t>
  </si>
  <si>
    <t>Viat. Gtos de Viaje - Hospedaje</t>
  </si>
  <si>
    <t>E10_RCC1TI0000</t>
  </si>
  <si>
    <t>RCC1TI0000</t>
  </si>
  <si>
    <t>Servicios empleo temporal</t>
  </si>
  <si>
    <t>Se deben registrar los costos asociados a servicios transitorios y honorario de prácticas de estudiantes</t>
  </si>
  <si>
    <t>E12_RCC1TF2001</t>
  </si>
  <si>
    <t>Contabiliza gastos asociados a Viaticos</t>
  </si>
  <si>
    <t>E21_271731001</t>
  </si>
  <si>
    <t>VIATICOS ADMINISTRACION</t>
  </si>
  <si>
    <t>Registra viáticos para los trabajadores</t>
  </si>
  <si>
    <t>E22_540211300</t>
  </si>
  <si>
    <t>Torneos deportivos del personal</t>
  </si>
  <si>
    <t>En esta cuenta se imputan como egresos los gastos correspondientes a gasto por torneos del personal, premiaciones, entre otros.</t>
  </si>
  <si>
    <t>E22_540211400</t>
  </si>
  <si>
    <t>Actividades Deportivas</t>
  </si>
  <si>
    <t>En esta cuenta se imputan como egresos los gastos por actividades deportivas (arriendo de canchas de futbol, gimnasio, etc.).</t>
  </si>
  <si>
    <t>E22_551540100</t>
  </si>
  <si>
    <t>Viáticos</t>
  </si>
  <si>
    <t>En esta cuenta se imputan otros egresos por viáticos para personal por comisión de servicio.</t>
  </si>
  <si>
    <t>E23_540211300</t>
  </si>
  <si>
    <t>E23_540211400</t>
  </si>
  <si>
    <t>E23_551540100</t>
  </si>
  <si>
    <t>E23_552730200</t>
  </si>
  <si>
    <t>En esta cuenta se imputan los costos actividades deportivas organizadas y/o administradas por la Empresa, tales como: LIBSUR, escuelas polideportivas, corridas familiares y otras</t>
  </si>
  <si>
    <t>E24_540211300</t>
  </si>
  <si>
    <t>E24_540211400</t>
  </si>
  <si>
    <t>E24_551540100</t>
  </si>
  <si>
    <t>VIATICOS POR VIAJE</t>
  </si>
  <si>
    <t>E33_01-510107003-01-105-0155-001-000-000</t>
  </si>
  <si>
    <t>01-510107003-01-105-0155-001-000-000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</si>
  <si>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General.</t>
  </si>
  <si>
    <t>E34_4401-42</t>
  </si>
  <si>
    <t>4401-42</t>
  </si>
  <si>
    <t>REP. Y VIÁTICOS TRABAJOS ALTO BIO BIO</t>
  </si>
  <si>
    <t>VIÁTICOS A TRABAJADORES, COLACIONES VIAJES ALTO BIO BIO</t>
  </si>
  <si>
    <t>E34_4401-43</t>
  </si>
  <si>
    <t>4401-43</t>
  </si>
  <si>
    <t>REPRESENTACIONES Y VIÁTICOS</t>
  </si>
  <si>
    <t>VIÁTICOS A TRABAJADORES, COLACIONES VIAJES A BANCOS Y OTROS TRAMITES FUERA DE MONTE AGUILA - VIÁTICOS ASISTENCIA REUNIONES, SEC, MINIST. ECONOMÍA.</t>
  </si>
  <si>
    <t>E34_4405-41</t>
  </si>
  <si>
    <t>4405-41</t>
  </si>
  <si>
    <t>E35_420107</t>
  </si>
  <si>
    <t>GASTOS DEL PERSONAL</t>
  </si>
  <si>
    <t xml:space="preserve">Gastos de bienestar y celebraciones </t>
  </si>
  <si>
    <t>E36_521423</t>
  </si>
  <si>
    <t>GASTOS FONDO SALUD TECNICO</t>
  </si>
  <si>
    <t>Corresponde al gasto que se incurre por aporte beneficio salud a trabajadores</t>
  </si>
  <si>
    <t>E36_541218</t>
  </si>
  <si>
    <t>GASTOS FONDO SALUD ADMINISTR</t>
  </si>
  <si>
    <t>Corresponde al gasto que se incurre por aporte beneficio fondo de salud a trabajadores</t>
  </si>
  <si>
    <t>E39_551540100</t>
  </si>
  <si>
    <t>E18_8231604</t>
  </si>
  <si>
    <t>SERVICIOS DE SALUD</t>
  </si>
  <si>
    <t xml:space="preserve">Se carga por evaluaciones preventivas a personal de la compañía. Se abona por anulaciones y eventuales regularizaciones.  </t>
  </si>
  <si>
    <t>Remuneraciones</t>
  </si>
  <si>
    <t>Servicios</t>
  </si>
  <si>
    <t>Tipo de Gasto</t>
  </si>
  <si>
    <t>Otros Gastos</t>
  </si>
  <si>
    <t>ID</t>
  </si>
  <si>
    <t>VIATICOS</t>
  </si>
  <si>
    <t>BENEFICIOS MEDICOS</t>
  </si>
  <si>
    <t>ACTIVIDADES DE ESPARCIMIENTO</t>
  </si>
  <si>
    <t>Gasto en Viáticos</t>
  </si>
  <si>
    <t>N° de trabajadores</t>
  </si>
  <si>
    <t>Gasto por Trabajador</t>
  </si>
  <si>
    <t>Estimado</t>
  </si>
  <si>
    <t>Exceso</t>
  </si>
  <si>
    <t>% Ajuste</t>
  </si>
  <si>
    <t>Aj Rem</t>
  </si>
  <si>
    <t>Aj Ser</t>
  </si>
  <si>
    <t>Aj OG</t>
  </si>
  <si>
    <t>Ajuste Gasto en Viaticos</t>
  </si>
  <si>
    <t>CHILQUINTA</t>
  </si>
  <si>
    <t>LITORAL</t>
  </si>
  <si>
    <t>ENEL</t>
  </si>
  <si>
    <t>EEC</t>
  </si>
  <si>
    <t>TILTIL</t>
  </si>
  <si>
    <t>EEPA</t>
  </si>
  <si>
    <t>CGE</t>
  </si>
  <si>
    <t>COOPELAN</t>
  </si>
  <si>
    <t>FRONTEL</t>
  </si>
  <si>
    <t>SAESA</t>
  </si>
  <si>
    <t>EDELAYSEN</t>
  </si>
  <si>
    <t>EDELMAG</t>
  </si>
  <si>
    <t>CODINER</t>
  </si>
  <si>
    <t>EDECSA</t>
  </si>
  <si>
    <t>CEC</t>
  </si>
  <si>
    <t>LUZLINARES</t>
  </si>
  <si>
    <t>LUZPARRAL</t>
  </si>
  <si>
    <t>COPELEC</t>
  </si>
  <si>
    <t>COELCHA</t>
  </si>
  <si>
    <t>SOCOEPA</t>
  </si>
  <si>
    <t>COOPREL</t>
  </si>
  <si>
    <t>LUZOSORNO</t>
  </si>
  <si>
    <t>CRELL</t>
  </si>
  <si>
    <t>INDUSTRIA</t>
  </si>
  <si>
    <t>Promedio + 20%</t>
  </si>
  <si>
    <t>No presenta estas cuentas</t>
  </si>
  <si>
    <t>Se utiliza número total de trabajadores</t>
  </si>
  <si>
    <t>Gasto en Beneficios Médicos</t>
  </si>
  <si>
    <t>Ajuste Gasto en Beneficios Médicos</t>
  </si>
  <si>
    <t>Gasto en Actividades de Esparcimiento</t>
  </si>
  <si>
    <t>Ajuste Gasto en Actividades de Esparcimiento</t>
  </si>
  <si>
    <t>AJUSTE CUENTA</t>
  </si>
  <si>
    <t>Ajuste en Viáticos</t>
  </si>
  <si>
    <t>Ajuste en Beneficios Médicos</t>
  </si>
  <si>
    <t>Ajuste en Actividades de Esparcimiento</t>
  </si>
  <si>
    <t>N° Cuentas BM</t>
  </si>
  <si>
    <t>N° Cuentas V</t>
  </si>
  <si>
    <t>N° Cuentas 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</si>
</sst>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00%"/>
    <numFmt numFmtId="165" formatCode="0.0%"/>
  </numFmts>
  <fonts count="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xf>
    <xf numFmtId="0" fontId="0" fillId="0" borderId="1" xfId="0" applyBorder="1" applyAlignment="1">
      <alignment horizontal="center"/>
    </xf>
    <xf numFmtId="41" fontId="2" fillId="0" borderId="1" xfId="1" applyFont="1" applyBorder="1"/>
    <xf numFmtId="41" fontId="0" fillId="0" borderId="1" xfId="1" applyFont="1" applyBorder="1"/>
    <xf numFmtId="41" fontId="2" fillId="0" borderId="1" xfId="0" applyNumberFormat="1" applyFont="1" applyBorder="1"/>
    <xf numFmtId="0" fontId="2" fillId="0" borderId="1" xfId="0" applyFont="1" applyBorder="1"/>
    <xf numFmtId="0" fontId="0" fillId="0" borderId="1" xfId="0" applyBorder="1" applyAlignment="1">
      <alignment horizontal="left"/>
    </xf>
    <xf numFmtId="165" fontId="2" fillId="0" borderId="1" xfId="2"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xf>
    <xf numFmtId="0" fontId="0" fillId="0" borderId="0" xfId="0" applyFill="1"/>
    <xf numFmtId="0" fontId="0" fillId="0" borderId="1" xfId="0" applyFill="1" applyBorder="1"/>
    <xf numFmtId="0" fontId="0" fillId="0" borderId="1" xfId="0" applyFill="1" applyBorder="1" applyAlignment="1">
      <alignment horizontal="center"/>
    </xf>
    <xf numFmtId="9" fontId="0" fillId="0" borderId="1" xfId="2" applyFont="1" applyFill="1" applyBorder="1" applyAlignment="1">
      <alignment horizontal="center"/>
    </xf>
    <xf numFmtId="41" fontId="2" fillId="0" borderId="1" xfId="1" applyFont="1" applyFill="1" applyBorder="1"/>
    <xf numFmtId="41" fontId="0" fillId="0" borderId="1" xfId="1" applyFont="1" applyFill="1" applyBorder="1"/>
    <xf numFmtId="41" fontId="2" fillId="0" borderId="1" xfId="0" applyNumberFormat="1" applyFont="1" applyFill="1" applyBorder="1"/>
    <xf numFmtId="164" fontId="2" fillId="0" borderId="1" xfId="2" applyNumberFormat="1" applyFont="1" applyFill="1" applyBorder="1" applyAlignment="1">
      <alignment horizontal="center"/>
    </xf>
    <xf numFmtId="165" fontId="2" fillId="0" borderId="1" xfId="2" applyNumberFormat="1" applyFont="1" applyFill="1" applyBorder="1" applyAlignment="1">
      <alignment horizontal="center"/>
    </xf>
    <xf numFmtId="0" fontId="2" fillId="0" borderId="0" xfId="0" applyFont="1" applyFill="1"/>
    <xf numFmtId="0" fontId="3" fillId="0" borderId="0" xfId="0" applyFont="1" applyFill="1"/>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81"/>
  <sheetViews>
    <sheetView tabSelected="1" zoomScaleNormal="100" workbookViewId="0">
      <pane xSplit="4" ySplit="1" topLeftCell="P2" activePane="bottomRight" state="frozen"/>
      <selection pane="topRight" activeCell="E1" sqref="E1"/>
      <selection pane="bottomLeft" activeCell="A2" sqref="A2"/>
      <selection pane="bottomRight"/>
    </sheetView>
  </sheetViews>
  <sheetFormatPr baseColWidth="10" defaultRowHeight="15" x14ac:dyDescent="0.25"/>
  <cols>
    <col min="1" max="1" width="11.42578125" style="17"/>
    <col min="2" max="2" width="11.140625" style="17" customWidth="1"/>
    <col min="3" max="4" width="11.42578125" style="17"/>
    <col min="5" max="6" width="11.140625" style="17" customWidth="1"/>
    <col min="7" max="7" width="11.85546875" style="26" bestFit="1" customWidth="1"/>
    <col min="8" max="8" width="14.42578125" style="17" customWidth="1"/>
    <col min="9" max="9" width="13.42578125" style="17" customWidth="1"/>
    <col min="10" max="10" width="11.85546875" style="17" customWidth="1"/>
    <col min="11" max="11" width="13.42578125" style="17" customWidth="1"/>
    <col min="12" max="12" width="11.85546875" style="17" customWidth="1"/>
    <col min="13" max="13" width="15" style="17" customWidth="1"/>
    <col min="14" max="14" width="11.85546875" style="17" customWidth="1"/>
    <col min="15" max="15" width="14.42578125" style="17" bestFit="1" customWidth="1"/>
    <col min="16" max="16" width="12.42578125" style="17" bestFit="1" customWidth="1"/>
    <col min="17" max="17" width="11.42578125" style="17"/>
    <col min="18" max="18" width="11.140625" style="17" customWidth="1"/>
    <col min="19" max="19" width="11.42578125" style="17"/>
    <col min="20" max="21" width="11.140625" style="17" customWidth="1"/>
    <col min="22" max="16384" width="11.42578125" style="17"/>
  </cols>
  <sheetData>
    <row r="1" spans="1:22" ht="75" x14ac:dyDescent="0.25">
      <c r="A1" s="15" t="s">
        <v>208</v>
      </c>
      <c r="B1" s="15" t="s">
        <v>0</v>
      </c>
      <c r="C1" s="15" t="s">
        <v>1</v>
      </c>
      <c r="D1" s="15" t="s">
        <v>2</v>
      </c>
      <c r="E1" s="16" t="s">
        <v>3</v>
      </c>
      <c r="F1" s="16" t="s">
        <v>4</v>
      </c>
      <c r="G1" s="15" t="s">
        <v>5</v>
      </c>
      <c r="H1" s="15" t="s">
        <v>6</v>
      </c>
      <c r="I1" s="15" t="s">
        <v>7</v>
      </c>
      <c r="J1" s="15" t="s">
        <v>8</v>
      </c>
      <c r="K1" s="15" t="s">
        <v>9</v>
      </c>
      <c r="L1" s="15" t="s">
        <v>10</v>
      </c>
      <c r="M1" s="15" t="s">
        <v>11</v>
      </c>
      <c r="N1" s="15" t="s">
        <v>12</v>
      </c>
      <c r="O1" s="15" t="s">
        <v>13</v>
      </c>
      <c r="P1" s="15" t="s">
        <v>14</v>
      </c>
      <c r="Q1" s="15" t="s">
        <v>15</v>
      </c>
      <c r="R1" s="15" t="s">
        <v>16</v>
      </c>
      <c r="S1" s="15" t="s">
        <v>255</v>
      </c>
      <c r="T1" s="15" t="s">
        <v>256</v>
      </c>
      <c r="U1" s="15" t="s">
        <v>257</v>
      </c>
      <c r="V1" s="15" t="s">
        <v>258</v>
      </c>
    </row>
    <row r="2" spans="1:22" x14ac:dyDescent="0.25">
      <c r="A2" s="18" t="s">
        <v>206</v>
      </c>
      <c r="B2" s="18" t="s">
        <v>17</v>
      </c>
      <c r="C2" s="19">
        <v>6</v>
      </c>
      <c r="D2" s="19">
        <v>51090204</v>
      </c>
      <c r="E2" s="20">
        <v>0</v>
      </c>
      <c r="F2" s="20">
        <v>1</v>
      </c>
      <c r="G2" s="21">
        <v>453377</v>
      </c>
      <c r="H2" s="22">
        <v>0</v>
      </c>
      <c r="I2" s="22">
        <v>0</v>
      </c>
      <c r="J2" s="22">
        <v>0</v>
      </c>
      <c r="K2" s="22">
        <v>453377</v>
      </c>
      <c r="L2" s="22">
        <v>0</v>
      </c>
      <c r="M2" s="22">
        <v>0</v>
      </c>
      <c r="N2" s="22">
        <v>0</v>
      </c>
      <c r="O2" s="23">
        <v>453377</v>
      </c>
      <c r="P2" s="24">
        <v>1</v>
      </c>
      <c r="Q2" s="18" t="s">
        <v>18</v>
      </c>
      <c r="R2" s="18" t="s">
        <v>19</v>
      </c>
      <c r="S2" s="18" t="s">
        <v>211</v>
      </c>
      <c r="T2" s="25">
        <f>+IF(S2="VIATICOS",VLOOKUP(C2,VIATICOS!$B:$L,11,FALSE),0)</f>
        <v>0</v>
      </c>
      <c r="U2" s="25">
        <f>+IF(S2="BENEFICIOS MEDICOS",VLOOKUP(C2,'BENEFICIOS MÉDICOS'!$B:$L,11,FALSE),0)</f>
        <v>0</v>
      </c>
      <c r="V2" s="25">
        <f>+IF(S2="ACTIVIDADES DE ESPARCIMIENTO",VLOOKUP(C2,'ACTIVIDADES DE ESPARCIMIENTO'!$B:$L,11,FALSE),0)</f>
        <v>0</v>
      </c>
    </row>
    <row r="3" spans="1:22" x14ac:dyDescent="0.25">
      <c r="A3" s="18" t="s">
        <v>206</v>
      </c>
      <c r="B3" s="18" t="s">
        <v>20</v>
      </c>
      <c r="C3" s="19">
        <v>6</v>
      </c>
      <c r="D3" s="19">
        <v>51120204</v>
      </c>
      <c r="E3" s="20">
        <v>0</v>
      </c>
      <c r="F3" s="20">
        <v>1</v>
      </c>
      <c r="G3" s="21">
        <v>-6381</v>
      </c>
      <c r="H3" s="22">
        <v>0</v>
      </c>
      <c r="I3" s="22">
        <v>0</v>
      </c>
      <c r="J3" s="22">
        <v>0</v>
      </c>
      <c r="K3" s="22">
        <v>0</v>
      </c>
      <c r="L3" s="22">
        <v>0</v>
      </c>
      <c r="M3" s="22">
        <v>-6381</v>
      </c>
      <c r="N3" s="22">
        <v>0</v>
      </c>
      <c r="O3" s="23">
        <v>0</v>
      </c>
      <c r="P3" s="24">
        <v>0</v>
      </c>
      <c r="Q3" s="18" t="s">
        <v>21</v>
      </c>
      <c r="R3" s="18" t="s">
        <v>22</v>
      </c>
      <c r="S3" s="18" t="s">
        <v>211</v>
      </c>
      <c r="T3" s="25">
        <f>+IF(S3="VIATICOS",VLOOKUP(C3,VIATICOS!$B:$L,11,FALSE),0)</f>
        <v>0</v>
      </c>
      <c r="U3" s="25">
        <f>+IF(S3="BENEFICIOS MEDICOS",VLOOKUP(C3,'BENEFICIOS MÉDICOS'!$B:$L,11,FALSE),0)</f>
        <v>0</v>
      </c>
      <c r="V3" s="25">
        <f>+IF(S3="ACTIVIDADES DE ESPARCIMIENTO",VLOOKUP(C3,'ACTIVIDADES DE ESPARCIMIENTO'!$B:$L,11,FALSE),0)</f>
        <v>0</v>
      </c>
    </row>
    <row r="4" spans="1:22" x14ac:dyDescent="0.25">
      <c r="A4" s="18" t="s">
        <v>206</v>
      </c>
      <c r="B4" s="18" t="s">
        <v>23</v>
      </c>
      <c r="C4" s="19">
        <v>6</v>
      </c>
      <c r="D4" s="19">
        <v>51160204</v>
      </c>
      <c r="E4" s="20">
        <v>0</v>
      </c>
      <c r="F4" s="20">
        <v>1</v>
      </c>
      <c r="G4" s="21">
        <v>547848</v>
      </c>
      <c r="H4" s="22">
        <v>0</v>
      </c>
      <c r="I4" s="22">
        <v>0</v>
      </c>
      <c r="J4" s="22">
        <v>0</v>
      </c>
      <c r="K4" s="22">
        <v>0</v>
      </c>
      <c r="L4" s="22">
        <v>0</v>
      </c>
      <c r="M4" s="22">
        <v>547848</v>
      </c>
      <c r="N4" s="22">
        <v>0</v>
      </c>
      <c r="O4" s="23">
        <v>0</v>
      </c>
      <c r="P4" s="24">
        <v>0</v>
      </c>
      <c r="Q4" s="18" t="s">
        <v>24</v>
      </c>
      <c r="R4" s="18" t="s">
        <v>25</v>
      </c>
      <c r="S4" s="18" t="s">
        <v>211</v>
      </c>
      <c r="T4" s="25">
        <f>+IF(S4="VIATICOS",VLOOKUP(C4,VIATICOS!$B:$L,11,FALSE),0)</f>
        <v>0</v>
      </c>
      <c r="U4" s="25">
        <f>+IF(S4="BENEFICIOS MEDICOS",VLOOKUP(C4,'BENEFICIOS MÉDICOS'!$B:$L,11,FALSE),0)</f>
        <v>0</v>
      </c>
      <c r="V4" s="25">
        <f>+IF(S4="ACTIVIDADES DE ESPARCIMIENTO",VLOOKUP(C4,'ACTIVIDADES DE ESPARCIMIENTO'!$B:$L,11,FALSE),0)</f>
        <v>0</v>
      </c>
    </row>
    <row r="5" spans="1:22" x14ac:dyDescent="0.25">
      <c r="A5" s="18" t="s">
        <v>206</v>
      </c>
      <c r="B5" s="18" t="s">
        <v>26</v>
      </c>
      <c r="C5" s="19">
        <v>6</v>
      </c>
      <c r="D5" s="19">
        <v>51260204</v>
      </c>
      <c r="E5" s="20">
        <v>0</v>
      </c>
      <c r="F5" s="20">
        <v>1</v>
      </c>
      <c r="G5" s="21">
        <v>18927</v>
      </c>
      <c r="H5" s="22">
        <v>0</v>
      </c>
      <c r="I5" s="22">
        <v>0</v>
      </c>
      <c r="J5" s="22">
        <v>0</v>
      </c>
      <c r="K5" s="22">
        <v>0</v>
      </c>
      <c r="L5" s="22">
        <v>0</v>
      </c>
      <c r="M5" s="22">
        <v>18927</v>
      </c>
      <c r="N5" s="22">
        <v>0</v>
      </c>
      <c r="O5" s="23">
        <v>0</v>
      </c>
      <c r="P5" s="24">
        <v>0</v>
      </c>
      <c r="Q5" s="18" t="s">
        <v>27</v>
      </c>
      <c r="R5" s="18" t="s">
        <v>28</v>
      </c>
      <c r="S5" s="18" t="s">
        <v>211</v>
      </c>
      <c r="T5" s="25">
        <f>+IF(S5="VIATICOS",VLOOKUP(C5,VIATICOS!$B:$L,11,FALSE),0)</f>
        <v>0</v>
      </c>
      <c r="U5" s="25">
        <f>+IF(S5="BENEFICIOS MEDICOS",VLOOKUP(C5,'BENEFICIOS MÉDICOS'!$B:$L,11,FALSE),0)</f>
        <v>0</v>
      </c>
      <c r="V5" s="25">
        <f>+IF(S5="ACTIVIDADES DE ESPARCIMIENTO",VLOOKUP(C5,'ACTIVIDADES DE ESPARCIMIENTO'!$B:$L,11,FALSE),0)</f>
        <v>0</v>
      </c>
    </row>
    <row r="6" spans="1:22" x14ac:dyDescent="0.25">
      <c r="A6" s="18" t="s">
        <v>206</v>
      </c>
      <c r="B6" s="18" t="s">
        <v>29</v>
      </c>
      <c r="C6" s="19">
        <v>6</v>
      </c>
      <c r="D6" s="19">
        <v>51280204</v>
      </c>
      <c r="E6" s="20">
        <v>0</v>
      </c>
      <c r="F6" s="20">
        <v>1</v>
      </c>
      <c r="G6" s="21">
        <v>1641955</v>
      </c>
      <c r="H6" s="22">
        <v>0</v>
      </c>
      <c r="I6" s="22">
        <v>0</v>
      </c>
      <c r="J6" s="22">
        <v>0</v>
      </c>
      <c r="K6" s="22">
        <v>0</v>
      </c>
      <c r="L6" s="22">
        <v>0</v>
      </c>
      <c r="M6" s="22">
        <v>1641955</v>
      </c>
      <c r="N6" s="22">
        <v>0</v>
      </c>
      <c r="O6" s="23">
        <v>0</v>
      </c>
      <c r="P6" s="24">
        <v>0</v>
      </c>
      <c r="Q6" s="18" t="s">
        <v>30</v>
      </c>
      <c r="R6" s="18" t="s">
        <v>31</v>
      </c>
      <c r="S6" s="18" t="s">
        <v>211</v>
      </c>
      <c r="T6" s="25">
        <f>+IF(S6="VIATICOS",VLOOKUP(C6,VIATICOS!$B:$L,11,FALSE),0)</f>
        <v>0</v>
      </c>
      <c r="U6" s="25">
        <f>+IF(S6="BENEFICIOS MEDICOS",VLOOKUP(C6,'BENEFICIOS MÉDICOS'!$B:$L,11,FALSE),0)</f>
        <v>0</v>
      </c>
      <c r="V6" s="25">
        <f>+IF(S6="ACTIVIDADES DE ESPARCIMIENTO",VLOOKUP(C6,'ACTIVIDADES DE ESPARCIMIENTO'!$B:$L,11,FALSE),0)</f>
        <v>0</v>
      </c>
    </row>
    <row r="7" spans="1:22" x14ac:dyDescent="0.25">
      <c r="A7" s="18" t="s">
        <v>206</v>
      </c>
      <c r="B7" s="18" t="s">
        <v>32</v>
      </c>
      <c r="C7" s="19">
        <v>6</v>
      </c>
      <c r="D7" s="19">
        <v>51310204</v>
      </c>
      <c r="E7" s="20">
        <v>0</v>
      </c>
      <c r="F7" s="20">
        <v>1</v>
      </c>
      <c r="G7" s="21">
        <v>716</v>
      </c>
      <c r="H7" s="22">
        <v>0</v>
      </c>
      <c r="I7" s="22">
        <v>0</v>
      </c>
      <c r="J7" s="22">
        <v>0</v>
      </c>
      <c r="K7" s="22">
        <v>0</v>
      </c>
      <c r="L7" s="22">
        <v>0</v>
      </c>
      <c r="M7" s="22">
        <v>716</v>
      </c>
      <c r="N7" s="22">
        <v>0</v>
      </c>
      <c r="O7" s="23">
        <v>0</v>
      </c>
      <c r="P7" s="24">
        <v>0</v>
      </c>
      <c r="Q7" s="18" t="s">
        <v>33</v>
      </c>
      <c r="R7" s="18" t="s">
        <v>34</v>
      </c>
      <c r="S7" s="18" t="s">
        <v>211</v>
      </c>
      <c r="T7" s="25">
        <f>+IF(S7="VIATICOS",VLOOKUP(C7,VIATICOS!$B:$L,11,FALSE),0)</f>
        <v>0</v>
      </c>
      <c r="U7" s="25">
        <f>+IF(S7="BENEFICIOS MEDICOS",VLOOKUP(C7,'BENEFICIOS MÉDICOS'!$B:$L,11,FALSE),0)</f>
        <v>0</v>
      </c>
      <c r="V7" s="25">
        <f>+IF(S7="ACTIVIDADES DE ESPARCIMIENTO",VLOOKUP(C7,'ACTIVIDADES DE ESPARCIMIENTO'!$B:$L,11,FALSE),0)</f>
        <v>0</v>
      </c>
    </row>
    <row r="8" spans="1:22" x14ac:dyDescent="0.25">
      <c r="A8" s="18" t="s">
        <v>206</v>
      </c>
      <c r="B8" s="18" t="s">
        <v>35</v>
      </c>
      <c r="C8" s="19">
        <v>6</v>
      </c>
      <c r="D8" s="19">
        <v>51320204</v>
      </c>
      <c r="E8" s="20">
        <v>0</v>
      </c>
      <c r="F8" s="20">
        <v>1</v>
      </c>
      <c r="G8" s="21">
        <v>84142</v>
      </c>
      <c r="H8" s="22">
        <v>0</v>
      </c>
      <c r="I8" s="22">
        <v>0</v>
      </c>
      <c r="J8" s="22">
        <v>0</v>
      </c>
      <c r="K8" s="22">
        <v>0</v>
      </c>
      <c r="L8" s="22">
        <v>0</v>
      </c>
      <c r="M8" s="22">
        <v>84142</v>
      </c>
      <c r="N8" s="22">
        <v>0</v>
      </c>
      <c r="O8" s="23">
        <v>0</v>
      </c>
      <c r="P8" s="24">
        <v>0</v>
      </c>
      <c r="Q8" s="18" t="s">
        <v>36</v>
      </c>
      <c r="R8" s="18" t="s">
        <v>37</v>
      </c>
      <c r="S8" s="18" t="s">
        <v>211</v>
      </c>
      <c r="T8" s="25">
        <f>+IF(S8="VIATICOS",VLOOKUP(C8,VIATICOS!$B:$L,11,FALSE),0)</f>
        <v>0</v>
      </c>
      <c r="U8" s="25">
        <f>+IF(S8="BENEFICIOS MEDICOS",VLOOKUP(C8,'BENEFICIOS MÉDICOS'!$B:$L,11,FALSE),0)</f>
        <v>0</v>
      </c>
      <c r="V8" s="25">
        <f>+IF(S8="ACTIVIDADES DE ESPARCIMIENTO",VLOOKUP(C8,'ACTIVIDADES DE ESPARCIMIENTO'!$B:$L,11,FALSE),0)</f>
        <v>0</v>
      </c>
    </row>
    <row r="9" spans="1:22" x14ac:dyDescent="0.25">
      <c r="A9" s="18" t="s">
        <v>206</v>
      </c>
      <c r="B9" s="18" t="s">
        <v>38</v>
      </c>
      <c r="C9" s="19">
        <v>6</v>
      </c>
      <c r="D9" s="19">
        <v>51380204</v>
      </c>
      <c r="E9" s="20">
        <v>0</v>
      </c>
      <c r="F9" s="20">
        <v>1</v>
      </c>
      <c r="G9" s="21">
        <v>1292416</v>
      </c>
      <c r="H9" s="22">
        <v>0</v>
      </c>
      <c r="I9" s="22">
        <v>0</v>
      </c>
      <c r="J9" s="22">
        <v>0</v>
      </c>
      <c r="K9" s="22">
        <v>0</v>
      </c>
      <c r="L9" s="22">
        <v>0</v>
      </c>
      <c r="M9" s="22">
        <v>1292416</v>
      </c>
      <c r="N9" s="22">
        <v>0</v>
      </c>
      <c r="O9" s="23">
        <v>0</v>
      </c>
      <c r="P9" s="24">
        <v>0</v>
      </c>
      <c r="Q9" s="18" t="s">
        <v>39</v>
      </c>
      <c r="R9" s="18" t="s">
        <v>40</v>
      </c>
      <c r="S9" s="18" t="s">
        <v>211</v>
      </c>
      <c r="T9" s="25">
        <f>+IF(S9="VIATICOS",VLOOKUP(C9,VIATICOS!$B:$L,11,FALSE),0)</f>
        <v>0</v>
      </c>
      <c r="U9" s="25">
        <f>+IF(S9="BENEFICIOS MEDICOS",VLOOKUP(C9,'BENEFICIOS MÉDICOS'!$B:$L,11,FALSE),0)</f>
        <v>0</v>
      </c>
      <c r="V9" s="25">
        <f>+IF(S9="ACTIVIDADES DE ESPARCIMIENTO",VLOOKUP(C9,'ACTIVIDADES DE ESPARCIMIENTO'!$B:$L,11,FALSE),0)</f>
        <v>0</v>
      </c>
    </row>
    <row r="10" spans="1:22" x14ac:dyDescent="0.25">
      <c r="A10" s="18" t="s">
        <v>206</v>
      </c>
      <c r="B10" s="18" t="s">
        <v>41</v>
      </c>
      <c r="C10" s="19">
        <v>6</v>
      </c>
      <c r="D10" s="19">
        <v>51710204</v>
      </c>
      <c r="E10" s="20">
        <v>0</v>
      </c>
      <c r="F10" s="20">
        <v>1</v>
      </c>
      <c r="G10" s="21">
        <v>9380619</v>
      </c>
      <c r="H10" s="22">
        <v>0</v>
      </c>
      <c r="I10" s="22">
        <v>0</v>
      </c>
      <c r="J10" s="22">
        <v>0</v>
      </c>
      <c r="K10" s="22">
        <v>0</v>
      </c>
      <c r="L10" s="22">
        <v>0</v>
      </c>
      <c r="M10" s="22">
        <v>9380619</v>
      </c>
      <c r="N10" s="22">
        <v>0</v>
      </c>
      <c r="O10" s="23">
        <v>0</v>
      </c>
      <c r="P10" s="24">
        <v>0</v>
      </c>
      <c r="Q10" s="18" t="s">
        <v>42</v>
      </c>
      <c r="R10" s="18" t="s">
        <v>43</v>
      </c>
      <c r="S10" s="18" t="s">
        <v>211</v>
      </c>
      <c r="T10" s="25">
        <f>+IF(S10="VIATICOS",VLOOKUP(C10,VIATICOS!$B:$L,11,FALSE),0)</f>
        <v>0</v>
      </c>
      <c r="U10" s="25">
        <f>+IF(S10="BENEFICIOS MEDICOS",VLOOKUP(C10,'BENEFICIOS MÉDICOS'!$B:$L,11,FALSE),0)</f>
        <v>0</v>
      </c>
      <c r="V10" s="25">
        <f>+IF(S10="ACTIVIDADES DE ESPARCIMIENTO",VLOOKUP(C10,'ACTIVIDADES DE ESPARCIMIENTO'!$B:$L,11,FALSE),0)</f>
        <v>0</v>
      </c>
    </row>
    <row r="11" spans="1:22" x14ac:dyDescent="0.25">
      <c r="A11" s="18" t="s">
        <v>206</v>
      </c>
      <c r="B11" s="18" t="s">
        <v>44</v>
      </c>
      <c r="C11" s="19">
        <v>6</v>
      </c>
      <c r="D11" s="19">
        <v>51720204</v>
      </c>
      <c r="E11" s="20">
        <v>0</v>
      </c>
      <c r="F11" s="20">
        <v>1</v>
      </c>
      <c r="G11" s="21">
        <v>2985185</v>
      </c>
      <c r="H11" s="22">
        <v>0</v>
      </c>
      <c r="I11" s="22">
        <v>0</v>
      </c>
      <c r="J11" s="22">
        <v>0</v>
      </c>
      <c r="K11" s="22">
        <v>0</v>
      </c>
      <c r="L11" s="22">
        <v>0</v>
      </c>
      <c r="M11" s="22">
        <v>2985185</v>
      </c>
      <c r="N11" s="22">
        <v>0</v>
      </c>
      <c r="O11" s="23">
        <v>0</v>
      </c>
      <c r="P11" s="24">
        <v>0</v>
      </c>
      <c r="Q11" s="18" t="s">
        <v>45</v>
      </c>
      <c r="R11" s="18" t="s">
        <v>46</v>
      </c>
      <c r="S11" s="18" t="s">
        <v>211</v>
      </c>
      <c r="T11" s="25">
        <f>+IF(S11="VIATICOS",VLOOKUP(C11,VIATICOS!$B:$L,11,FALSE),0)</f>
        <v>0</v>
      </c>
      <c r="U11" s="25">
        <f>+IF(S11="BENEFICIOS MEDICOS",VLOOKUP(C11,'BENEFICIOS MÉDICOS'!$B:$L,11,FALSE),0)</f>
        <v>0</v>
      </c>
      <c r="V11" s="25">
        <f>+IF(S11="ACTIVIDADES DE ESPARCIMIENTO",VLOOKUP(C11,'ACTIVIDADES DE ESPARCIMIENTO'!$B:$L,11,FALSE),0)</f>
        <v>0</v>
      </c>
    </row>
    <row r="12" spans="1:22" x14ac:dyDescent="0.25">
      <c r="A12" s="18" t="s">
        <v>206</v>
      </c>
      <c r="B12" s="18" t="s">
        <v>47</v>
      </c>
      <c r="C12" s="19">
        <v>6</v>
      </c>
      <c r="D12" s="19">
        <v>51740204</v>
      </c>
      <c r="E12" s="20">
        <v>0</v>
      </c>
      <c r="F12" s="20">
        <v>1</v>
      </c>
      <c r="G12" s="21">
        <v>7402357</v>
      </c>
      <c r="H12" s="22">
        <v>7402357</v>
      </c>
      <c r="I12" s="22">
        <v>0</v>
      </c>
      <c r="J12" s="22">
        <v>0</v>
      </c>
      <c r="K12" s="22">
        <v>0</v>
      </c>
      <c r="L12" s="22">
        <v>0</v>
      </c>
      <c r="M12" s="22">
        <v>0</v>
      </c>
      <c r="N12" s="22">
        <v>0</v>
      </c>
      <c r="O12" s="23">
        <v>7402357</v>
      </c>
      <c r="P12" s="24">
        <v>1</v>
      </c>
      <c r="Q12" s="18" t="s">
        <v>48</v>
      </c>
      <c r="R12" s="18" t="s">
        <v>49</v>
      </c>
      <c r="S12" s="18" t="s">
        <v>211</v>
      </c>
      <c r="T12" s="25">
        <f>+IF(S12="VIATICOS",VLOOKUP(C12,VIATICOS!$B:$L,11,FALSE),0)</f>
        <v>0</v>
      </c>
      <c r="U12" s="25">
        <f>+IF(S12="BENEFICIOS MEDICOS",VLOOKUP(C12,'BENEFICIOS MÉDICOS'!$B:$L,11,FALSE),0)</f>
        <v>0</v>
      </c>
      <c r="V12" s="25">
        <f>+IF(S12="ACTIVIDADES DE ESPARCIMIENTO",VLOOKUP(C12,'ACTIVIDADES DE ESPARCIMIENTO'!$B:$L,11,FALSE),0)</f>
        <v>0</v>
      </c>
    </row>
    <row r="13" spans="1:22" x14ac:dyDescent="0.25">
      <c r="A13" s="18" t="s">
        <v>206</v>
      </c>
      <c r="B13" s="18" t="s">
        <v>50</v>
      </c>
      <c r="C13" s="19">
        <v>6</v>
      </c>
      <c r="D13" s="19">
        <v>51750204</v>
      </c>
      <c r="E13" s="20">
        <v>0</v>
      </c>
      <c r="F13" s="20">
        <v>1</v>
      </c>
      <c r="G13" s="21">
        <v>38103</v>
      </c>
      <c r="H13" s="22">
        <v>38103</v>
      </c>
      <c r="I13" s="22">
        <v>0</v>
      </c>
      <c r="J13" s="22">
        <v>0</v>
      </c>
      <c r="K13" s="22">
        <v>0</v>
      </c>
      <c r="L13" s="22">
        <v>0</v>
      </c>
      <c r="M13" s="22">
        <v>0</v>
      </c>
      <c r="N13" s="22">
        <v>0</v>
      </c>
      <c r="O13" s="23">
        <v>38103</v>
      </c>
      <c r="P13" s="24">
        <v>1</v>
      </c>
      <c r="Q13" s="18" t="s">
        <v>51</v>
      </c>
      <c r="R13" s="18" t="s">
        <v>52</v>
      </c>
      <c r="S13" s="18" t="s">
        <v>211</v>
      </c>
      <c r="T13" s="25">
        <f>+IF(S13="VIATICOS",VLOOKUP(C13,VIATICOS!$B:$L,11,FALSE),0)</f>
        <v>0</v>
      </c>
      <c r="U13" s="25">
        <f>+IF(S13="BENEFICIOS MEDICOS",VLOOKUP(C13,'BENEFICIOS MÉDICOS'!$B:$L,11,FALSE),0)</f>
        <v>0</v>
      </c>
      <c r="V13" s="25">
        <f>+IF(S13="ACTIVIDADES DE ESPARCIMIENTO",VLOOKUP(C13,'ACTIVIDADES DE ESPARCIMIENTO'!$B:$L,11,FALSE),0)</f>
        <v>0</v>
      </c>
    </row>
    <row r="14" spans="1:22" x14ac:dyDescent="0.25">
      <c r="A14" s="18" t="s">
        <v>206</v>
      </c>
      <c r="B14" s="18" t="s">
        <v>53</v>
      </c>
      <c r="C14" s="19">
        <v>6</v>
      </c>
      <c r="D14" s="19">
        <v>51760204</v>
      </c>
      <c r="E14" s="20">
        <v>0</v>
      </c>
      <c r="F14" s="20">
        <v>1</v>
      </c>
      <c r="G14" s="21">
        <v>16307520</v>
      </c>
      <c r="H14" s="22">
        <v>14702757</v>
      </c>
      <c r="I14" s="22">
        <v>1487238</v>
      </c>
      <c r="J14" s="22">
        <v>0</v>
      </c>
      <c r="K14" s="22">
        <v>117525</v>
      </c>
      <c r="L14" s="22">
        <v>0</v>
      </c>
      <c r="M14" s="22">
        <v>0</v>
      </c>
      <c r="N14" s="22">
        <v>0</v>
      </c>
      <c r="O14" s="23">
        <v>16307520</v>
      </c>
      <c r="P14" s="24">
        <v>1</v>
      </c>
      <c r="Q14" s="18" t="s">
        <v>54</v>
      </c>
      <c r="R14" s="18" t="s">
        <v>55</v>
      </c>
      <c r="S14" s="18" t="s">
        <v>211</v>
      </c>
      <c r="T14" s="25">
        <f>+IF(S14="VIATICOS",VLOOKUP(C14,VIATICOS!$B:$L,11,FALSE),0)</f>
        <v>0</v>
      </c>
      <c r="U14" s="25">
        <f>+IF(S14="BENEFICIOS MEDICOS",VLOOKUP(C14,'BENEFICIOS MÉDICOS'!$B:$L,11,FALSE),0)</f>
        <v>0</v>
      </c>
      <c r="V14" s="25">
        <f>+IF(S14="ACTIVIDADES DE ESPARCIMIENTO",VLOOKUP(C14,'ACTIVIDADES DE ESPARCIMIENTO'!$B:$L,11,FALSE),0)</f>
        <v>0</v>
      </c>
    </row>
    <row r="15" spans="1:22" x14ac:dyDescent="0.25">
      <c r="A15" s="18" t="s">
        <v>206</v>
      </c>
      <c r="B15" s="18" t="s">
        <v>56</v>
      </c>
      <c r="C15" s="19">
        <v>6</v>
      </c>
      <c r="D15" s="19">
        <v>51790204</v>
      </c>
      <c r="E15" s="20">
        <v>0</v>
      </c>
      <c r="F15" s="20">
        <v>1</v>
      </c>
      <c r="G15" s="21">
        <v>735</v>
      </c>
      <c r="H15" s="22">
        <v>735</v>
      </c>
      <c r="I15" s="22">
        <v>0</v>
      </c>
      <c r="J15" s="22">
        <v>0</v>
      </c>
      <c r="K15" s="22">
        <v>0</v>
      </c>
      <c r="L15" s="22">
        <v>0</v>
      </c>
      <c r="M15" s="22">
        <v>0</v>
      </c>
      <c r="N15" s="22">
        <v>0</v>
      </c>
      <c r="O15" s="23">
        <v>735</v>
      </c>
      <c r="P15" s="24">
        <v>1</v>
      </c>
      <c r="Q15" s="18" t="s">
        <v>57</v>
      </c>
      <c r="R15" s="18" t="s">
        <v>58</v>
      </c>
      <c r="S15" s="18" t="s">
        <v>211</v>
      </c>
      <c r="T15" s="25">
        <f>+IF(S15="VIATICOS",VLOOKUP(C15,VIATICOS!$B:$L,11,FALSE),0)</f>
        <v>0</v>
      </c>
      <c r="U15" s="25">
        <f>+IF(S15="BENEFICIOS MEDICOS",VLOOKUP(C15,'BENEFICIOS MÉDICOS'!$B:$L,11,FALSE),0)</f>
        <v>0</v>
      </c>
      <c r="V15" s="25">
        <f>+IF(S15="ACTIVIDADES DE ESPARCIMIENTO",VLOOKUP(C15,'ACTIVIDADES DE ESPARCIMIENTO'!$B:$L,11,FALSE),0)</f>
        <v>0</v>
      </c>
    </row>
    <row r="16" spans="1:22" x14ac:dyDescent="0.25">
      <c r="A16" s="18" t="s">
        <v>206</v>
      </c>
      <c r="B16" s="18" t="s">
        <v>59</v>
      </c>
      <c r="C16" s="19">
        <v>6</v>
      </c>
      <c r="D16" s="19">
        <v>51810204</v>
      </c>
      <c r="E16" s="20">
        <v>0</v>
      </c>
      <c r="F16" s="20">
        <v>1</v>
      </c>
      <c r="G16" s="21">
        <v>2372796</v>
      </c>
      <c r="H16" s="22">
        <v>2372796</v>
      </c>
      <c r="I16" s="22">
        <v>0</v>
      </c>
      <c r="J16" s="22">
        <v>0</v>
      </c>
      <c r="K16" s="22">
        <v>0</v>
      </c>
      <c r="L16" s="22">
        <v>0</v>
      </c>
      <c r="M16" s="22">
        <v>0</v>
      </c>
      <c r="N16" s="22">
        <v>0</v>
      </c>
      <c r="O16" s="23">
        <v>2372796</v>
      </c>
      <c r="P16" s="24">
        <v>1</v>
      </c>
      <c r="Q16" s="18" t="s">
        <v>60</v>
      </c>
      <c r="R16" s="18" t="s">
        <v>61</v>
      </c>
      <c r="S16" s="18" t="s">
        <v>211</v>
      </c>
      <c r="T16" s="25">
        <f>+IF(S16="VIATICOS",VLOOKUP(C16,VIATICOS!$B:$L,11,FALSE),0)</f>
        <v>0</v>
      </c>
      <c r="U16" s="25">
        <f>+IF(S16="BENEFICIOS MEDICOS",VLOOKUP(C16,'BENEFICIOS MÉDICOS'!$B:$L,11,FALSE),0)</f>
        <v>0</v>
      </c>
      <c r="V16" s="25">
        <f>+IF(S16="ACTIVIDADES DE ESPARCIMIENTO",VLOOKUP(C16,'ACTIVIDADES DE ESPARCIMIENTO'!$B:$L,11,FALSE),0)</f>
        <v>0</v>
      </c>
    </row>
    <row r="17" spans="1:22" x14ac:dyDescent="0.25">
      <c r="A17" s="18" t="s">
        <v>206</v>
      </c>
      <c r="B17" s="18" t="s">
        <v>62</v>
      </c>
      <c r="C17" s="19">
        <v>6</v>
      </c>
      <c r="D17" s="19">
        <v>51870204</v>
      </c>
      <c r="E17" s="20">
        <v>0</v>
      </c>
      <c r="F17" s="20">
        <v>1</v>
      </c>
      <c r="G17" s="21">
        <v>11627192</v>
      </c>
      <c r="H17" s="22">
        <v>0</v>
      </c>
      <c r="I17" s="22">
        <v>0</v>
      </c>
      <c r="J17" s="22">
        <v>0</v>
      </c>
      <c r="K17" s="22">
        <v>0</v>
      </c>
      <c r="L17" s="22">
        <v>0</v>
      </c>
      <c r="M17" s="22">
        <v>11627192</v>
      </c>
      <c r="N17" s="22">
        <v>0</v>
      </c>
      <c r="O17" s="23">
        <v>0</v>
      </c>
      <c r="P17" s="24">
        <v>0</v>
      </c>
      <c r="Q17" s="18" t="s">
        <v>63</v>
      </c>
      <c r="R17" s="18" t="s">
        <v>64</v>
      </c>
      <c r="S17" s="18" t="s">
        <v>211</v>
      </c>
      <c r="T17" s="25">
        <f>+IF(S17="VIATICOS",VLOOKUP(C17,VIATICOS!$B:$L,11,FALSE),0)</f>
        <v>0</v>
      </c>
      <c r="U17" s="25">
        <f>+IF(S17="BENEFICIOS MEDICOS",VLOOKUP(C17,'BENEFICIOS MÉDICOS'!$B:$L,11,FALSE),0)</f>
        <v>0</v>
      </c>
      <c r="V17" s="25">
        <f>+IF(S17="ACTIVIDADES DE ESPARCIMIENTO",VLOOKUP(C17,'ACTIVIDADES DE ESPARCIMIENTO'!$B:$L,11,FALSE),0)</f>
        <v>0</v>
      </c>
    </row>
    <row r="18" spans="1:22" x14ac:dyDescent="0.25">
      <c r="A18" s="18" t="s">
        <v>206</v>
      </c>
      <c r="B18" s="18" t="s">
        <v>65</v>
      </c>
      <c r="C18" s="19">
        <v>6</v>
      </c>
      <c r="D18" s="19">
        <v>52010204</v>
      </c>
      <c r="E18" s="20">
        <v>0</v>
      </c>
      <c r="F18" s="20">
        <v>1</v>
      </c>
      <c r="G18" s="21">
        <v>54511923</v>
      </c>
      <c r="H18" s="22">
        <v>48229779</v>
      </c>
      <c r="I18" s="22">
        <v>1769856</v>
      </c>
      <c r="J18" s="22">
        <v>0</v>
      </c>
      <c r="K18" s="22">
        <v>404751</v>
      </c>
      <c r="L18" s="22">
        <v>0</v>
      </c>
      <c r="M18" s="22">
        <v>4107537</v>
      </c>
      <c r="N18" s="22">
        <v>0</v>
      </c>
      <c r="O18" s="23">
        <v>50379260</v>
      </c>
      <c r="P18" s="24">
        <v>0.92418790656128569</v>
      </c>
      <c r="Q18" s="18" t="s">
        <v>66</v>
      </c>
      <c r="R18" s="18" t="s">
        <v>67</v>
      </c>
      <c r="S18" s="18" t="s">
        <v>211</v>
      </c>
      <c r="T18" s="25">
        <f>+IF(S18="VIATICOS",VLOOKUP(C18,VIATICOS!$B:$L,11,FALSE),0)</f>
        <v>0</v>
      </c>
      <c r="U18" s="25">
        <f>+IF(S18="BENEFICIOS MEDICOS",VLOOKUP(C18,'BENEFICIOS MÉDICOS'!$B:$L,11,FALSE),0)</f>
        <v>0</v>
      </c>
      <c r="V18" s="25">
        <f>+IF(S18="ACTIVIDADES DE ESPARCIMIENTO",VLOOKUP(C18,'ACTIVIDADES DE ESPARCIMIENTO'!$B:$L,11,FALSE),0)</f>
        <v>0</v>
      </c>
    </row>
    <row r="19" spans="1:22" x14ac:dyDescent="0.25">
      <c r="A19" s="18" t="s">
        <v>206</v>
      </c>
      <c r="B19" s="18" t="s">
        <v>68</v>
      </c>
      <c r="C19" s="19">
        <v>6</v>
      </c>
      <c r="D19" s="19">
        <v>52010211</v>
      </c>
      <c r="E19" s="20">
        <v>0</v>
      </c>
      <c r="F19" s="20">
        <v>1</v>
      </c>
      <c r="G19" s="21">
        <v>548445947</v>
      </c>
      <c r="H19" s="22">
        <v>266649502</v>
      </c>
      <c r="I19" s="22">
        <v>198488262</v>
      </c>
      <c r="J19" s="22">
        <v>0</v>
      </c>
      <c r="K19" s="22">
        <v>0</v>
      </c>
      <c r="L19" s="22">
        <v>0</v>
      </c>
      <c r="M19" s="22">
        <v>83308183</v>
      </c>
      <c r="N19" s="22">
        <v>0</v>
      </c>
      <c r="O19" s="23">
        <v>465137764</v>
      </c>
      <c r="P19" s="24">
        <v>0.84810137907719829</v>
      </c>
      <c r="Q19" s="18" t="s">
        <v>69</v>
      </c>
      <c r="R19" s="18" t="s">
        <v>70</v>
      </c>
      <c r="S19" s="18" t="s">
        <v>212</v>
      </c>
      <c r="T19" s="25">
        <f>+IF(S19="VIATICOS",VLOOKUP(C19,VIATICOS!$B:$L,11,FALSE),0)</f>
        <v>0</v>
      </c>
      <c r="U19" s="25">
        <f>+IF(S19="BENEFICIOS MEDICOS",VLOOKUP(C19,'BENEFICIOS MÉDICOS'!$B:$L,11,FALSE),0)</f>
        <v>-0.38144564792278912</v>
      </c>
      <c r="V19" s="25">
        <f>+IF(S19="ACTIVIDADES DE ESPARCIMIENTO",VLOOKUP(C19,'ACTIVIDADES DE ESPARCIMIENTO'!$B:$L,11,FALSE),0)</f>
        <v>0</v>
      </c>
    </row>
    <row r="20" spans="1:22" x14ac:dyDescent="0.25">
      <c r="A20" s="18" t="s">
        <v>206</v>
      </c>
      <c r="B20" s="18" t="s">
        <v>71</v>
      </c>
      <c r="C20" s="19">
        <v>6</v>
      </c>
      <c r="D20" s="19">
        <v>53020204</v>
      </c>
      <c r="E20" s="20">
        <v>0</v>
      </c>
      <c r="F20" s="20">
        <v>1</v>
      </c>
      <c r="G20" s="21">
        <v>153424</v>
      </c>
      <c r="H20" s="22">
        <v>0</v>
      </c>
      <c r="I20" s="22">
        <v>153424</v>
      </c>
      <c r="J20" s="22">
        <v>0</v>
      </c>
      <c r="K20" s="22">
        <v>0</v>
      </c>
      <c r="L20" s="22">
        <v>0</v>
      </c>
      <c r="M20" s="22">
        <v>0</v>
      </c>
      <c r="N20" s="22">
        <v>0</v>
      </c>
      <c r="O20" s="23">
        <v>153424</v>
      </c>
      <c r="P20" s="24">
        <v>1</v>
      </c>
      <c r="Q20" s="18" t="s">
        <v>72</v>
      </c>
      <c r="R20" s="18" t="s">
        <v>73</v>
      </c>
      <c r="S20" s="18" t="s">
        <v>211</v>
      </c>
      <c r="T20" s="25">
        <f>+IF(S20="VIATICOS",VLOOKUP(C20,VIATICOS!$B:$L,11,FALSE),0)</f>
        <v>0</v>
      </c>
      <c r="U20" s="25">
        <f>+IF(S20="BENEFICIOS MEDICOS",VLOOKUP(C20,'BENEFICIOS MÉDICOS'!$B:$L,11,FALSE),0)</f>
        <v>0</v>
      </c>
      <c r="V20" s="25">
        <f>+IF(S20="ACTIVIDADES DE ESPARCIMIENTO",VLOOKUP(C20,'ACTIVIDADES DE ESPARCIMIENTO'!$B:$L,11,FALSE),0)</f>
        <v>0</v>
      </c>
    </row>
    <row r="21" spans="1:22" x14ac:dyDescent="0.25">
      <c r="A21" s="18" t="s">
        <v>206</v>
      </c>
      <c r="B21" s="18" t="s">
        <v>74</v>
      </c>
      <c r="C21" s="19">
        <v>6</v>
      </c>
      <c r="D21" s="19">
        <v>53040204</v>
      </c>
      <c r="E21" s="20">
        <v>0</v>
      </c>
      <c r="F21" s="20">
        <v>1</v>
      </c>
      <c r="G21" s="21">
        <v>18464</v>
      </c>
      <c r="H21" s="22">
        <v>0</v>
      </c>
      <c r="I21" s="22">
        <v>0</v>
      </c>
      <c r="J21" s="22">
        <v>0</v>
      </c>
      <c r="K21" s="22">
        <v>18464</v>
      </c>
      <c r="L21" s="22">
        <v>0</v>
      </c>
      <c r="M21" s="22">
        <v>0</v>
      </c>
      <c r="N21" s="22">
        <v>0</v>
      </c>
      <c r="O21" s="23">
        <v>18464</v>
      </c>
      <c r="P21" s="24">
        <v>1</v>
      </c>
      <c r="Q21" s="18" t="s">
        <v>75</v>
      </c>
      <c r="R21" s="18" t="s">
        <v>76</v>
      </c>
      <c r="S21" s="18" t="s">
        <v>211</v>
      </c>
      <c r="T21" s="25">
        <f>+IF(S21="VIATICOS",VLOOKUP(C21,VIATICOS!$B:$L,11,FALSE),0)</f>
        <v>0</v>
      </c>
      <c r="U21" s="25">
        <f>+IF(S21="BENEFICIOS MEDICOS",VLOOKUP(C21,'BENEFICIOS MÉDICOS'!$B:$L,11,FALSE),0)</f>
        <v>0</v>
      </c>
      <c r="V21" s="25">
        <f>+IF(S21="ACTIVIDADES DE ESPARCIMIENTO",VLOOKUP(C21,'ACTIVIDADES DE ESPARCIMIENTO'!$B:$L,11,FALSE),0)</f>
        <v>0</v>
      </c>
    </row>
    <row r="22" spans="1:22" x14ac:dyDescent="0.25">
      <c r="A22" s="18" t="s">
        <v>206</v>
      </c>
      <c r="B22" s="18" t="s">
        <v>77</v>
      </c>
      <c r="C22" s="19">
        <v>6</v>
      </c>
      <c r="D22" s="19">
        <v>53050204</v>
      </c>
      <c r="E22" s="20">
        <v>0</v>
      </c>
      <c r="F22" s="20">
        <v>1</v>
      </c>
      <c r="G22" s="21">
        <v>1671562</v>
      </c>
      <c r="H22" s="22">
        <v>0</v>
      </c>
      <c r="I22" s="22">
        <v>1451805</v>
      </c>
      <c r="J22" s="22">
        <v>0</v>
      </c>
      <c r="K22" s="22">
        <v>122443</v>
      </c>
      <c r="L22" s="22">
        <v>0</v>
      </c>
      <c r="M22" s="22">
        <v>97314</v>
      </c>
      <c r="N22" s="22">
        <v>0</v>
      </c>
      <c r="O22" s="23">
        <v>1574248</v>
      </c>
      <c r="P22" s="24">
        <v>0.94178259615856308</v>
      </c>
      <c r="Q22" s="18" t="s">
        <v>78</v>
      </c>
      <c r="R22" s="18" t="s">
        <v>79</v>
      </c>
      <c r="S22" s="18" t="s">
        <v>211</v>
      </c>
      <c r="T22" s="25">
        <f>+IF(S22="VIATICOS",VLOOKUP(C22,VIATICOS!$B:$L,11,FALSE),0)</f>
        <v>0</v>
      </c>
      <c r="U22" s="25">
        <f>+IF(S22="BENEFICIOS MEDICOS",VLOOKUP(C22,'BENEFICIOS MÉDICOS'!$B:$L,11,FALSE),0)</f>
        <v>0</v>
      </c>
      <c r="V22" s="25">
        <f>+IF(S22="ACTIVIDADES DE ESPARCIMIENTO",VLOOKUP(C22,'ACTIVIDADES DE ESPARCIMIENTO'!$B:$L,11,FALSE),0)</f>
        <v>0</v>
      </c>
    </row>
    <row r="23" spans="1:22" x14ac:dyDescent="0.25">
      <c r="A23" s="18" t="s">
        <v>206</v>
      </c>
      <c r="B23" s="18" t="s">
        <v>80</v>
      </c>
      <c r="C23" s="19">
        <v>6</v>
      </c>
      <c r="D23" s="19">
        <v>53060204</v>
      </c>
      <c r="E23" s="20">
        <v>0</v>
      </c>
      <c r="F23" s="20">
        <v>1</v>
      </c>
      <c r="G23" s="21">
        <v>735245</v>
      </c>
      <c r="H23" s="22">
        <v>3083</v>
      </c>
      <c r="I23" s="22">
        <v>690687</v>
      </c>
      <c r="J23" s="22">
        <v>0</v>
      </c>
      <c r="K23" s="22">
        <v>0</v>
      </c>
      <c r="L23" s="22">
        <v>0</v>
      </c>
      <c r="M23" s="22">
        <v>41475</v>
      </c>
      <c r="N23" s="22">
        <v>0</v>
      </c>
      <c r="O23" s="23">
        <v>693770</v>
      </c>
      <c r="P23" s="24">
        <v>0.94359023182748603</v>
      </c>
      <c r="Q23" s="18" t="s">
        <v>81</v>
      </c>
      <c r="R23" s="18" t="s">
        <v>82</v>
      </c>
      <c r="S23" s="18" t="s">
        <v>211</v>
      </c>
      <c r="T23" s="25">
        <f>+IF(S23="VIATICOS",VLOOKUP(C23,VIATICOS!$B:$L,11,FALSE),0)</f>
        <v>0</v>
      </c>
      <c r="U23" s="25">
        <f>+IF(S23="BENEFICIOS MEDICOS",VLOOKUP(C23,'BENEFICIOS MÉDICOS'!$B:$L,11,FALSE),0)</f>
        <v>0</v>
      </c>
      <c r="V23" s="25">
        <f>+IF(S23="ACTIVIDADES DE ESPARCIMIENTO",VLOOKUP(C23,'ACTIVIDADES DE ESPARCIMIENTO'!$B:$L,11,FALSE),0)</f>
        <v>0</v>
      </c>
    </row>
    <row r="24" spans="1:22" x14ac:dyDescent="0.25">
      <c r="A24" s="18" t="s">
        <v>206</v>
      </c>
      <c r="B24" s="18" t="s">
        <v>83</v>
      </c>
      <c r="C24" s="19">
        <v>6</v>
      </c>
      <c r="D24" s="19">
        <v>62010204</v>
      </c>
      <c r="E24" s="20">
        <v>0</v>
      </c>
      <c r="F24" s="20">
        <v>1</v>
      </c>
      <c r="G24" s="21">
        <v>428292</v>
      </c>
      <c r="H24" s="22">
        <v>0</v>
      </c>
      <c r="I24" s="22">
        <v>428292</v>
      </c>
      <c r="J24" s="22">
        <v>0</v>
      </c>
      <c r="K24" s="22">
        <v>0</v>
      </c>
      <c r="L24" s="22">
        <v>0</v>
      </c>
      <c r="M24" s="22">
        <v>0</v>
      </c>
      <c r="N24" s="22">
        <v>0</v>
      </c>
      <c r="O24" s="23">
        <v>428292</v>
      </c>
      <c r="P24" s="24">
        <v>1</v>
      </c>
      <c r="Q24" s="18" t="s">
        <v>84</v>
      </c>
      <c r="R24" s="18" t="s">
        <v>85</v>
      </c>
      <c r="S24" s="18" t="s">
        <v>211</v>
      </c>
      <c r="T24" s="25">
        <f>+IF(S24="VIATICOS",VLOOKUP(C24,VIATICOS!$B:$L,11,FALSE),0)</f>
        <v>0</v>
      </c>
      <c r="U24" s="25">
        <f>+IF(S24="BENEFICIOS MEDICOS",VLOOKUP(C24,'BENEFICIOS MÉDICOS'!$B:$L,11,FALSE),0)</f>
        <v>0</v>
      </c>
      <c r="V24" s="25">
        <f>+IF(S24="ACTIVIDADES DE ESPARCIMIENTO",VLOOKUP(C24,'ACTIVIDADES DE ESPARCIMIENTO'!$B:$L,11,FALSE),0)</f>
        <v>0</v>
      </c>
    </row>
    <row r="25" spans="1:22" x14ac:dyDescent="0.25">
      <c r="A25" s="18" t="s">
        <v>206</v>
      </c>
      <c r="B25" s="18" t="s">
        <v>86</v>
      </c>
      <c r="C25" s="19">
        <v>6</v>
      </c>
      <c r="D25" s="19">
        <v>62050204</v>
      </c>
      <c r="E25" s="20">
        <v>0</v>
      </c>
      <c r="F25" s="20">
        <v>1</v>
      </c>
      <c r="G25" s="21">
        <v>432260</v>
      </c>
      <c r="H25" s="22">
        <v>60014</v>
      </c>
      <c r="I25" s="22">
        <v>372246</v>
      </c>
      <c r="J25" s="22">
        <v>0</v>
      </c>
      <c r="K25" s="22">
        <v>0</v>
      </c>
      <c r="L25" s="22">
        <v>0</v>
      </c>
      <c r="M25" s="22">
        <v>0</v>
      </c>
      <c r="N25" s="22">
        <v>0</v>
      </c>
      <c r="O25" s="23">
        <v>396560</v>
      </c>
      <c r="P25" s="24">
        <v>0.9174108175635034</v>
      </c>
      <c r="Q25" s="18" t="s">
        <v>87</v>
      </c>
      <c r="R25" s="18" t="s">
        <v>88</v>
      </c>
      <c r="S25" s="18" t="s">
        <v>211</v>
      </c>
      <c r="T25" s="25">
        <f>+IF(S25="VIATICOS",VLOOKUP(C25,VIATICOS!$B:$L,11,FALSE),0)</f>
        <v>0</v>
      </c>
      <c r="U25" s="25">
        <f>+IF(S25="BENEFICIOS MEDICOS",VLOOKUP(C25,'BENEFICIOS MÉDICOS'!$B:$L,11,FALSE),0)</f>
        <v>0</v>
      </c>
      <c r="V25" s="25">
        <f>+IF(S25="ACTIVIDADES DE ESPARCIMIENTO",VLOOKUP(C25,'ACTIVIDADES DE ESPARCIMIENTO'!$B:$L,11,FALSE),0)</f>
        <v>0</v>
      </c>
    </row>
    <row r="26" spans="1:22" x14ac:dyDescent="0.25">
      <c r="A26" s="18" t="s">
        <v>206</v>
      </c>
      <c r="B26" s="18" t="s">
        <v>89</v>
      </c>
      <c r="C26" s="19">
        <v>9</v>
      </c>
      <c r="D26" s="19">
        <v>52010204</v>
      </c>
      <c r="E26" s="20">
        <v>0</v>
      </c>
      <c r="F26" s="20">
        <v>1</v>
      </c>
      <c r="G26" s="21">
        <v>1899221</v>
      </c>
      <c r="H26" s="22">
        <v>1683756</v>
      </c>
      <c r="I26" s="22">
        <v>126509</v>
      </c>
      <c r="J26" s="22">
        <v>0</v>
      </c>
      <c r="K26" s="22">
        <v>46807</v>
      </c>
      <c r="L26" s="22">
        <v>0</v>
      </c>
      <c r="M26" s="22">
        <v>42149</v>
      </c>
      <c r="N26" s="22">
        <v>0</v>
      </c>
      <c r="O26" s="23">
        <v>1857072</v>
      </c>
      <c r="P26" s="24">
        <v>0.97780721674834048</v>
      </c>
      <c r="Q26" s="18" t="s">
        <v>66</v>
      </c>
      <c r="R26" s="18" t="s">
        <v>67</v>
      </c>
      <c r="S26" s="18" t="s">
        <v>211</v>
      </c>
      <c r="T26" s="25">
        <f>+IF(S26="VIATICOS",VLOOKUP(C26,VIATICOS!$B:$L,11,FALSE),0)</f>
        <v>0</v>
      </c>
      <c r="U26" s="25">
        <f>+IF(S26="BENEFICIOS MEDICOS",VLOOKUP(C26,'BENEFICIOS MÉDICOS'!$B:$L,11,FALSE),0)</f>
        <v>0</v>
      </c>
      <c r="V26" s="25">
        <f>+IF(S26="ACTIVIDADES DE ESPARCIMIENTO",VLOOKUP(C26,'ACTIVIDADES DE ESPARCIMIENTO'!$B:$L,11,FALSE),0)</f>
        <v>0</v>
      </c>
    </row>
    <row r="27" spans="1:22" x14ac:dyDescent="0.25">
      <c r="A27" s="18" t="s">
        <v>206</v>
      </c>
      <c r="B27" s="18" t="s">
        <v>90</v>
      </c>
      <c r="C27" s="19">
        <v>9</v>
      </c>
      <c r="D27" s="19">
        <v>52010211</v>
      </c>
      <c r="E27" s="20">
        <v>0</v>
      </c>
      <c r="F27" s="20">
        <v>1</v>
      </c>
      <c r="G27" s="21">
        <v>7201840</v>
      </c>
      <c r="H27" s="22">
        <v>3993962</v>
      </c>
      <c r="I27" s="22">
        <v>2576776</v>
      </c>
      <c r="J27" s="22">
        <v>0</v>
      </c>
      <c r="K27" s="22">
        <v>210367</v>
      </c>
      <c r="L27" s="22">
        <v>0</v>
      </c>
      <c r="M27" s="22">
        <v>420735</v>
      </c>
      <c r="N27" s="22">
        <v>0</v>
      </c>
      <c r="O27" s="23">
        <v>6781105</v>
      </c>
      <c r="P27" s="24">
        <v>0.94157951301334109</v>
      </c>
      <c r="Q27" s="18" t="s">
        <v>69</v>
      </c>
      <c r="R27" s="18" t="s">
        <v>70</v>
      </c>
      <c r="S27" s="18" t="s">
        <v>212</v>
      </c>
      <c r="T27" s="25">
        <f>+IF(S27="VIATICOS",VLOOKUP(C27,VIATICOS!$B:$L,11,FALSE),0)</f>
        <v>0</v>
      </c>
      <c r="U27" s="25">
        <f>+IF(S27="BENEFICIOS MEDICOS",VLOOKUP(C27,'BENEFICIOS MÉDICOS'!$B:$L,11,FALSE),0)</f>
        <v>0</v>
      </c>
      <c r="V27" s="25">
        <f>+IF(S27="ACTIVIDADES DE ESPARCIMIENTO",VLOOKUP(C27,'ACTIVIDADES DE ESPARCIMIENTO'!$B:$L,11,FALSE),0)</f>
        <v>0</v>
      </c>
    </row>
    <row r="28" spans="1:22" x14ac:dyDescent="0.25">
      <c r="A28" s="18" t="s">
        <v>206</v>
      </c>
      <c r="B28" s="18" t="s">
        <v>91</v>
      </c>
      <c r="C28" s="19">
        <v>10</v>
      </c>
      <c r="D28" s="19" t="s">
        <v>92</v>
      </c>
      <c r="E28" s="20">
        <v>0</v>
      </c>
      <c r="F28" s="20">
        <v>1</v>
      </c>
      <c r="G28" s="21">
        <v>29940354</v>
      </c>
      <c r="H28" s="22">
        <v>16439678</v>
      </c>
      <c r="I28" s="22">
        <v>8612254</v>
      </c>
      <c r="J28" s="22">
        <v>577893</v>
      </c>
      <c r="K28" s="22">
        <v>2744165</v>
      </c>
      <c r="L28" s="22">
        <v>80354</v>
      </c>
      <c r="M28" s="22">
        <v>1486010</v>
      </c>
      <c r="N28" s="22">
        <v>0</v>
      </c>
      <c r="O28" s="23">
        <v>23998515</v>
      </c>
      <c r="P28" s="24">
        <v>0.80154413003934422</v>
      </c>
      <c r="Q28" s="18" t="s">
        <v>93</v>
      </c>
      <c r="R28" s="18" t="s">
        <v>94</v>
      </c>
      <c r="S28" s="18" t="s">
        <v>212</v>
      </c>
      <c r="T28" s="25">
        <f>+IF(S28="VIATICOS",VLOOKUP(C28,VIATICOS!$B:$L,11,FALSE),0)</f>
        <v>0</v>
      </c>
      <c r="U28" s="25">
        <f>+IF(S28="BENEFICIOS MEDICOS",VLOOKUP(C28,'BENEFICIOS MÉDICOS'!$B:$L,11,FALSE),0)</f>
        <v>0</v>
      </c>
      <c r="V28" s="25">
        <f>+IF(S28="ACTIVIDADES DE ESPARCIMIENTO",VLOOKUP(C28,'ACTIVIDADES DE ESPARCIMIENTO'!$B:$L,11,FALSE),0)</f>
        <v>0</v>
      </c>
    </row>
    <row r="29" spans="1:22" x14ac:dyDescent="0.25">
      <c r="A29" s="18" t="s">
        <v>206</v>
      </c>
      <c r="B29" s="18" t="s">
        <v>95</v>
      </c>
      <c r="C29" s="19">
        <v>10</v>
      </c>
      <c r="D29" s="19" t="s">
        <v>96</v>
      </c>
      <c r="E29" s="20">
        <v>0</v>
      </c>
      <c r="F29" s="20">
        <v>1</v>
      </c>
      <c r="G29" s="21">
        <v>6602481</v>
      </c>
      <c r="H29" s="22">
        <v>3625296</v>
      </c>
      <c r="I29" s="22">
        <v>1899185</v>
      </c>
      <c r="J29" s="22">
        <v>127437</v>
      </c>
      <c r="K29" s="22">
        <v>605146</v>
      </c>
      <c r="L29" s="22">
        <v>17720</v>
      </c>
      <c r="M29" s="22">
        <v>327697</v>
      </c>
      <c r="N29" s="22">
        <v>0</v>
      </c>
      <c r="O29" s="23">
        <v>5292180</v>
      </c>
      <c r="P29" s="24">
        <v>0.80154414681390218</v>
      </c>
      <c r="Q29" s="18" t="s">
        <v>97</v>
      </c>
      <c r="R29" s="18" t="s">
        <v>98</v>
      </c>
      <c r="S29" s="18" t="s">
        <v>213</v>
      </c>
      <c r="T29" s="25">
        <f>+IF(S29="VIATICOS",VLOOKUP(C29,VIATICOS!$B:$L,11,FALSE),0)</f>
        <v>0</v>
      </c>
      <c r="U29" s="25">
        <f>+IF(S29="BENEFICIOS MEDICOS",VLOOKUP(C29,'BENEFICIOS MÉDICOS'!$B:$L,11,FALSE),0)</f>
        <v>0</v>
      </c>
      <c r="V29" s="25">
        <f>+IF(S29="ACTIVIDADES DE ESPARCIMIENTO",VLOOKUP(C29,'ACTIVIDADES DE ESPARCIMIENTO'!$B:$L,11,FALSE),0)</f>
        <v>-0.65242850088370175</v>
      </c>
    </row>
    <row r="30" spans="1:22" x14ac:dyDescent="0.25">
      <c r="A30" s="18" t="s">
        <v>206</v>
      </c>
      <c r="B30" s="18" t="s">
        <v>99</v>
      </c>
      <c r="C30" s="19">
        <v>14</v>
      </c>
      <c r="D30" s="19" t="s">
        <v>100</v>
      </c>
      <c r="E30" s="20">
        <v>0</v>
      </c>
      <c r="F30" s="20">
        <v>1</v>
      </c>
      <c r="G30" s="21">
        <v>144067068.00000018</v>
      </c>
      <c r="H30" s="22">
        <v>81550691.825454593</v>
      </c>
      <c r="I30" s="22">
        <v>22526850.632727273</v>
      </c>
      <c r="J30" s="22">
        <v>0</v>
      </c>
      <c r="K30" s="22">
        <v>20344016.26909091</v>
      </c>
      <c r="L30" s="22">
        <v>15061557.109090909</v>
      </c>
      <c r="M30" s="22">
        <v>4583952.163636364</v>
      </c>
      <c r="N30" s="22">
        <v>0</v>
      </c>
      <c r="O30" s="23">
        <v>112415969.72727282</v>
      </c>
      <c r="P30" s="24">
        <v>0.78030303030303005</v>
      </c>
      <c r="Q30" s="18" t="s">
        <v>101</v>
      </c>
      <c r="R30" s="18" t="s">
        <v>102</v>
      </c>
      <c r="S30" s="18" t="s">
        <v>212</v>
      </c>
      <c r="T30" s="25">
        <f>+IF(S30="VIATICOS",VLOOKUP(C30,VIATICOS!$B:$L,11,FALSE),0)</f>
        <v>0</v>
      </c>
      <c r="U30" s="25">
        <f>+IF(S30="BENEFICIOS MEDICOS",VLOOKUP(C30,'BENEFICIOS MÉDICOS'!$B:$L,11,FALSE),0)</f>
        <v>-0.58664996833741645</v>
      </c>
      <c r="V30" s="25">
        <f>+IF(S30="ACTIVIDADES DE ESPARCIMIENTO",VLOOKUP(C30,'ACTIVIDADES DE ESPARCIMIENTO'!$B:$L,11,FALSE),0)</f>
        <v>0</v>
      </c>
    </row>
    <row r="31" spans="1:22" x14ac:dyDescent="0.25">
      <c r="A31" s="18" t="s">
        <v>206</v>
      </c>
      <c r="B31" s="18" t="s">
        <v>103</v>
      </c>
      <c r="C31" s="19">
        <v>14</v>
      </c>
      <c r="D31" s="19" t="s">
        <v>104</v>
      </c>
      <c r="E31" s="20">
        <v>0</v>
      </c>
      <c r="F31" s="20">
        <v>1</v>
      </c>
      <c r="G31" s="21">
        <v>13651205.999999993</v>
      </c>
      <c r="H31" s="22">
        <v>7727409.9418181833</v>
      </c>
      <c r="I31" s="22">
        <v>2134552.2109090909</v>
      </c>
      <c r="J31" s="22">
        <v>0</v>
      </c>
      <c r="K31" s="22">
        <v>1927715.7563636366</v>
      </c>
      <c r="L31" s="22">
        <v>1427171.5363636364</v>
      </c>
      <c r="M31" s="22">
        <v>434356.55454545451</v>
      </c>
      <c r="N31" s="22">
        <v>0</v>
      </c>
      <c r="O31" s="23">
        <v>10652077.409090912</v>
      </c>
      <c r="P31" s="24">
        <v>0.78030303030303094</v>
      </c>
      <c r="Q31" s="18" t="s">
        <v>105</v>
      </c>
      <c r="R31" s="18" t="s">
        <v>106</v>
      </c>
      <c r="S31" s="18" t="s">
        <v>213</v>
      </c>
      <c r="T31" s="25">
        <f>+IF(S31="VIATICOS",VLOOKUP(C31,VIATICOS!$B:$L,11,FALSE),0)</f>
        <v>0</v>
      </c>
      <c r="U31" s="25">
        <f>+IF(S31="BENEFICIOS MEDICOS",VLOOKUP(C31,'BENEFICIOS MÉDICOS'!$B:$L,11,FALSE),0)</f>
        <v>0</v>
      </c>
      <c r="V31" s="25">
        <f>+IF(S31="ACTIVIDADES DE ESPARCIMIENTO",VLOOKUP(C31,'ACTIVIDADES DE ESPARCIMIENTO'!$B:$L,11,FALSE),0)</f>
        <v>0</v>
      </c>
    </row>
    <row r="32" spans="1:22" x14ac:dyDescent="0.25">
      <c r="A32" s="18" t="s">
        <v>206</v>
      </c>
      <c r="B32" s="18" t="s">
        <v>108</v>
      </c>
      <c r="C32" s="19">
        <v>22</v>
      </c>
      <c r="D32" s="19">
        <v>540210200</v>
      </c>
      <c r="E32" s="20">
        <v>0</v>
      </c>
      <c r="F32" s="20">
        <v>1</v>
      </c>
      <c r="G32" s="21">
        <v>74886823</v>
      </c>
      <c r="H32" s="22">
        <v>36044817</v>
      </c>
      <c r="I32" s="22">
        <v>13478950</v>
      </c>
      <c r="J32" s="22">
        <v>402298</v>
      </c>
      <c r="K32" s="22">
        <v>1158433</v>
      </c>
      <c r="L32" s="22">
        <v>1368534</v>
      </c>
      <c r="M32" s="22">
        <v>22433791</v>
      </c>
      <c r="N32" s="22">
        <v>0</v>
      </c>
      <c r="O32" s="23">
        <v>47938521</v>
      </c>
      <c r="P32" s="24">
        <v>0.64014627780377331</v>
      </c>
      <c r="Q32" s="18" t="s">
        <v>109</v>
      </c>
      <c r="R32" s="18" t="s">
        <v>110</v>
      </c>
      <c r="S32" s="18" t="s">
        <v>212</v>
      </c>
      <c r="T32" s="25">
        <f>+IF(S32="VIATICOS",VLOOKUP(C32,VIATICOS!$B:$L,11,FALSE),0)</f>
        <v>0</v>
      </c>
      <c r="U32" s="25">
        <f>+IF(S32="BENEFICIOS MEDICOS",VLOOKUP(C32,'BENEFICIOS MÉDICOS'!$B:$L,11,FALSE),0)</f>
        <v>0</v>
      </c>
      <c r="V32" s="25">
        <f>+IF(S32="ACTIVIDADES DE ESPARCIMIENTO",VLOOKUP(C32,'ACTIVIDADES DE ESPARCIMIENTO'!$B:$L,11,FALSE),0)</f>
        <v>0</v>
      </c>
    </row>
    <row r="33" spans="1:22" x14ac:dyDescent="0.25">
      <c r="A33" s="18" t="s">
        <v>206</v>
      </c>
      <c r="B33" s="18" t="s">
        <v>111</v>
      </c>
      <c r="C33" s="19">
        <v>22</v>
      </c>
      <c r="D33" s="19">
        <v>540210300</v>
      </c>
      <c r="E33" s="20">
        <v>0</v>
      </c>
      <c r="F33" s="20">
        <v>1</v>
      </c>
      <c r="G33" s="21">
        <v>34171739</v>
      </c>
      <c r="H33" s="22">
        <v>20713884</v>
      </c>
      <c r="I33" s="22">
        <v>8223469</v>
      </c>
      <c r="J33" s="22">
        <v>242576</v>
      </c>
      <c r="K33" s="22">
        <v>1514422</v>
      </c>
      <c r="L33" s="22">
        <v>1494642</v>
      </c>
      <c r="M33" s="22">
        <v>1982746</v>
      </c>
      <c r="N33" s="22">
        <v>0</v>
      </c>
      <c r="O33" s="23">
        <v>30399475</v>
      </c>
      <c r="P33" s="24">
        <v>0.88960866170726638</v>
      </c>
      <c r="Q33" s="18" t="s">
        <v>112</v>
      </c>
      <c r="R33" s="18" t="s">
        <v>113</v>
      </c>
      <c r="S33" s="18" t="s">
        <v>213</v>
      </c>
      <c r="T33" s="25">
        <f>+IF(S33="VIATICOS",VLOOKUP(C33,VIATICOS!$B:$L,11,FALSE),0)</f>
        <v>0</v>
      </c>
      <c r="U33" s="25">
        <f>+IF(S33="BENEFICIOS MEDICOS",VLOOKUP(C33,'BENEFICIOS MÉDICOS'!$B:$L,11,FALSE),0)</f>
        <v>0</v>
      </c>
      <c r="V33" s="25">
        <f>+IF(S33="ACTIVIDADES DE ESPARCIMIENTO",VLOOKUP(C33,'ACTIVIDADES DE ESPARCIMIENTO'!$B:$L,11,FALSE),0)</f>
        <v>0</v>
      </c>
    </row>
    <row r="34" spans="1:22" x14ac:dyDescent="0.25">
      <c r="A34" s="18" t="s">
        <v>206</v>
      </c>
      <c r="B34" s="18" t="s">
        <v>114</v>
      </c>
      <c r="C34" s="19">
        <v>23</v>
      </c>
      <c r="D34" s="19">
        <v>540210200</v>
      </c>
      <c r="E34" s="20">
        <v>0</v>
      </c>
      <c r="F34" s="20">
        <v>1</v>
      </c>
      <c r="G34" s="21">
        <v>114778073</v>
      </c>
      <c r="H34" s="22">
        <v>42794819</v>
      </c>
      <c r="I34" s="22">
        <v>20322605</v>
      </c>
      <c r="J34" s="22">
        <v>593594</v>
      </c>
      <c r="K34" s="22">
        <v>1814205</v>
      </c>
      <c r="L34" s="22">
        <v>2171811</v>
      </c>
      <c r="M34" s="22">
        <v>47081039</v>
      </c>
      <c r="N34" s="22">
        <v>0</v>
      </c>
      <c r="O34" s="23">
        <v>61242530</v>
      </c>
      <c r="P34" s="24">
        <v>0.53357342913397754</v>
      </c>
      <c r="Q34" s="18" t="s">
        <v>109</v>
      </c>
      <c r="R34" s="18" t="s">
        <v>110</v>
      </c>
      <c r="S34" s="18" t="s">
        <v>212</v>
      </c>
      <c r="T34" s="25">
        <f>+IF(S34="VIATICOS",VLOOKUP(C34,VIATICOS!$B:$L,11,FALSE),0)</f>
        <v>0</v>
      </c>
      <c r="U34" s="25">
        <f>+IF(S34="BENEFICIOS MEDICOS",VLOOKUP(C34,'BENEFICIOS MÉDICOS'!$B:$L,11,FALSE),0)</f>
        <v>0</v>
      </c>
      <c r="V34" s="25">
        <f>+IF(S34="ACTIVIDADES DE ESPARCIMIENTO",VLOOKUP(C34,'ACTIVIDADES DE ESPARCIMIENTO'!$B:$L,11,FALSE),0)</f>
        <v>0</v>
      </c>
    </row>
    <row r="35" spans="1:22" x14ac:dyDescent="0.25">
      <c r="A35" s="18" t="s">
        <v>206</v>
      </c>
      <c r="B35" s="18" t="s">
        <v>115</v>
      </c>
      <c r="C35" s="19">
        <v>23</v>
      </c>
      <c r="D35" s="19">
        <v>540210300</v>
      </c>
      <c r="E35" s="20">
        <v>0</v>
      </c>
      <c r="F35" s="20">
        <v>1</v>
      </c>
      <c r="G35" s="21">
        <v>110765050</v>
      </c>
      <c r="H35" s="22">
        <v>66420262</v>
      </c>
      <c r="I35" s="22">
        <v>27802344</v>
      </c>
      <c r="J35" s="22">
        <v>812606</v>
      </c>
      <c r="K35" s="22">
        <v>4722022</v>
      </c>
      <c r="L35" s="22">
        <v>4859042</v>
      </c>
      <c r="M35" s="22">
        <v>6148774</v>
      </c>
      <c r="N35" s="22">
        <v>0</v>
      </c>
      <c r="O35" s="23">
        <v>97212155</v>
      </c>
      <c r="P35" s="24">
        <v>0.87764285756201976</v>
      </c>
      <c r="Q35" s="18" t="s">
        <v>112</v>
      </c>
      <c r="R35" s="18" t="s">
        <v>113</v>
      </c>
      <c r="S35" s="18" t="s">
        <v>213</v>
      </c>
      <c r="T35" s="25">
        <f>+IF(S35="VIATICOS",VLOOKUP(C35,VIATICOS!$B:$L,11,FALSE),0)</f>
        <v>0</v>
      </c>
      <c r="U35" s="25">
        <f>+IF(S35="BENEFICIOS MEDICOS",VLOOKUP(C35,'BENEFICIOS MÉDICOS'!$B:$L,11,FALSE),0)</f>
        <v>0</v>
      </c>
      <c r="V35" s="25">
        <f>+IF(S35="ACTIVIDADES DE ESPARCIMIENTO",VLOOKUP(C35,'ACTIVIDADES DE ESPARCIMIENTO'!$B:$L,11,FALSE),0)</f>
        <v>0</v>
      </c>
    </row>
    <row r="36" spans="1:22" x14ac:dyDescent="0.25">
      <c r="A36" s="18" t="s">
        <v>206</v>
      </c>
      <c r="B36" s="18" t="s">
        <v>116</v>
      </c>
      <c r="C36" s="19">
        <v>24</v>
      </c>
      <c r="D36" s="19">
        <v>540210200</v>
      </c>
      <c r="E36" s="20">
        <v>0</v>
      </c>
      <c r="F36" s="20">
        <v>1</v>
      </c>
      <c r="G36" s="21">
        <v>17718516</v>
      </c>
      <c r="H36" s="22">
        <v>6533352</v>
      </c>
      <c r="I36" s="22">
        <v>3450455</v>
      </c>
      <c r="J36" s="22">
        <v>104762</v>
      </c>
      <c r="K36" s="22">
        <v>268244</v>
      </c>
      <c r="L36" s="22">
        <v>7039700</v>
      </c>
      <c r="M36" s="22">
        <v>322003</v>
      </c>
      <c r="N36" s="22">
        <v>0</v>
      </c>
      <c r="O36" s="23">
        <v>9808966</v>
      </c>
      <c r="P36" s="24">
        <v>0.55359974842136894</v>
      </c>
      <c r="Q36" s="18" t="s">
        <v>109</v>
      </c>
      <c r="R36" s="18" t="s">
        <v>110</v>
      </c>
      <c r="S36" s="18" t="s">
        <v>212</v>
      </c>
      <c r="T36" s="25">
        <f>+IF(S36="VIATICOS",VLOOKUP(C36,VIATICOS!$B:$L,11,FALSE),0)</f>
        <v>0</v>
      </c>
      <c r="U36" s="25">
        <f>+IF(S36="BENEFICIOS MEDICOS",VLOOKUP(C36,'BENEFICIOS MÉDICOS'!$B:$L,11,FALSE),0)</f>
        <v>0</v>
      </c>
      <c r="V36" s="25">
        <f>+IF(S36="ACTIVIDADES DE ESPARCIMIENTO",VLOOKUP(C36,'ACTIVIDADES DE ESPARCIMIENTO'!$B:$L,11,FALSE),0)</f>
        <v>0</v>
      </c>
    </row>
    <row r="37" spans="1:22" x14ac:dyDescent="0.25">
      <c r="A37" s="18" t="s">
        <v>206</v>
      </c>
      <c r="B37" s="18" t="s">
        <v>117</v>
      </c>
      <c r="C37" s="19">
        <v>24</v>
      </c>
      <c r="D37" s="19">
        <v>540210300</v>
      </c>
      <c r="E37" s="20">
        <v>0</v>
      </c>
      <c r="F37" s="20">
        <v>1</v>
      </c>
      <c r="G37" s="21">
        <v>3948665</v>
      </c>
      <c r="H37" s="22">
        <v>1809232</v>
      </c>
      <c r="I37" s="22">
        <v>1549125</v>
      </c>
      <c r="J37" s="22">
        <v>46355</v>
      </c>
      <c r="K37" s="22">
        <v>168456</v>
      </c>
      <c r="L37" s="22">
        <v>162816</v>
      </c>
      <c r="M37" s="22">
        <v>212681</v>
      </c>
      <c r="N37" s="22">
        <v>0</v>
      </c>
      <c r="O37" s="23">
        <v>3526813</v>
      </c>
      <c r="P37" s="24">
        <v>0.89316591810143431</v>
      </c>
      <c r="Q37" s="18" t="s">
        <v>112</v>
      </c>
      <c r="R37" s="18" t="s">
        <v>113</v>
      </c>
      <c r="S37" s="18" t="s">
        <v>213</v>
      </c>
      <c r="T37" s="25">
        <f>+IF(S37="VIATICOS",VLOOKUP(C37,VIATICOS!$B:$L,11,FALSE),0)</f>
        <v>0</v>
      </c>
      <c r="U37" s="25">
        <f>+IF(S37="BENEFICIOS MEDICOS",VLOOKUP(C37,'BENEFICIOS MÉDICOS'!$B:$L,11,FALSE),0)</f>
        <v>0</v>
      </c>
      <c r="V37" s="25">
        <f>+IF(S37="ACTIVIDADES DE ESPARCIMIENTO",VLOOKUP(C37,'ACTIVIDADES DE ESPARCIMIENTO'!$B:$L,11,FALSE),0)</f>
        <v>0</v>
      </c>
    </row>
    <row r="38" spans="1:22" x14ac:dyDescent="0.25">
      <c r="A38" s="18" t="s">
        <v>206</v>
      </c>
      <c r="B38" s="18" t="s">
        <v>118</v>
      </c>
      <c r="C38" s="19">
        <v>25</v>
      </c>
      <c r="D38" s="19">
        <v>8261301</v>
      </c>
      <c r="E38" s="20">
        <v>0</v>
      </c>
      <c r="F38" s="20">
        <v>1</v>
      </c>
      <c r="G38" s="21">
        <v>48079624</v>
      </c>
      <c r="H38" s="22">
        <v>9647659.8778684847</v>
      </c>
      <c r="I38" s="22">
        <v>9245348.1525331624</v>
      </c>
      <c r="J38" s="22">
        <v>0</v>
      </c>
      <c r="K38" s="22">
        <v>2090661.6584621186</v>
      </c>
      <c r="L38" s="22">
        <v>1398979.9800000002</v>
      </c>
      <c r="M38" s="22">
        <v>3750476.5511362362</v>
      </c>
      <c r="N38" s="22">
        <v>21946497.780000005</v>
      </c>
      <c r="O38" s="23">
        <v>19375648.249433741</v>
      </c>
      <c r="P38" s="24">
        <v>0.402990843885005</v>
      </c>
      <c r="Q38" s="18" t="s">
        <v>119</v>
      </c>
      <c r="R38" s="18" t="s">
        <v>120</v>
      </c>
      <c r="S38" s="18" t="s">
        <v>212</v>
      </c>
      <c r="T38" s="25">
        <f>+IF(S38="VIATICOS",VLOOKUP(C38,VIATICOS!$B:$L,11,FALSE),0)</f>
        <v>0</v>
      </c>
      <c r="U38" s="25">
        <f>+IF(S38="BENEFICIOS MEDICOS",VLOOKUP(C38,'BENEFICIOS MÉDICOS'!$B:$L,11,FALSE),0)</f>
        <v>-0.57985736627797058</v>
      </c>
      <c r="V38" s="25">
        <f>+IF(S38="ACTIVIDADES DE ESPARCIMIENTO",VLOOKUP(C38,'ACTIVIDADES DE ESPARCIMIENTO'!$B:$L,11,FALSE),0)</f>
        <v>0</v>
      </c>
    </row>
    <row r="39" spans="1:22" x14ac:dyDescent="0.25">
      <c r="A39" s="18" t="s">
        <v>206</v>
      </c>
      <c r="B39" s="18" t="s">
        <v>121</v>
      </c>
      <c r="C39" s="19">
        <v>25</v>
      </c>
      <c r="D39" s="19">
        <v>8261432</v>
      </c>
      <c r="E39" s="20">
        <v>0</v>
      </c>
      <c r="F39" s="20">
        <v>1</v>
      </c>
      <c r="G39" s="21">
        <v>4583770</v>
      </c>
      <c r="H39" s="22">
        <v>1166799.9552408732</v>
      </c>
      <c r="I39" s="22">
        <v>441623.66671749821</v>
      </c>
      <c r="J39" s="22">
        <v>0</v>
      </c>
      <c r="K39" s="22">
        <v>232196.9970003799</v>
      </c>
      <c r="L39" s="22">
        <v>178858.05</v>
      </c>
      <c r="M39" s="22">
        <v>495430.03104124882</v>
      </c>
      <c r="N39" s="22">
        <v>2068861.3</v>
      </c>
      <c r="O39" s="23">
        <v>1351377.0107404909</v>
      </c>
      <c r="P39" s="24">
        <v>0.29481780515612493</v>
      </c>
      <c r="Q39" s="18" t="s">
        <v>122</v>
      </c>
      <c r="R39" s="18" t="s">
        <v>123</v>
      </c>
      <c r="S39" s="18" t="s">
        <v>213</v>
      </c>
      <c r="T39" s="25">
        <f>+IF(S39="VIATICOS",VLOOKUP(C39,VIATICOS!$B:$L,11,FALSE),0)</f>
        <v>0</v>
      </c>
      <c r="U39" s="25">
        <f>+IF(S39="BENEFICIOS MEDICOS",VLOOKUP(C39,'BENEFICIOS MÉDICOS'!$B:$L,11,FALSE),0)</f>
        <v>0</v>
      </c>
      <c r="V39" s="25">
        <f>+IF(S39="ACTIVIDADES DE ESPARCIMIENTO",VLOOKUP(C39,'ACTIVIDADES DE ESPARCIMIENTO'!$B:$L,11,FALSE),0)</f>
        <v>0</v>
      </c>
    </row>
    <row r="40" spans="1:22" x14ac:dyDescent="0.25">
      <c r="A40" s="18" t="s">
        <v>206</v>
      </c>
      <c r="B40" s="18" t="s">
        <v>124</v>
      </c>
      <c r="C40" s="19">
        <v>25</v>
      </c>
      <c r="D40" s="19">
        <v>8261440</v>
      </c>
      <c r="E40" s="20">
        <v>0</v>
      </c>
      <c r="F40" s="20">
        <v>1</v>
      </c>
      <c r="G40" s="21">
        <v>60738492</v>
      </c>
      <c r="H40" s="22">
        <v>12273565.206442378</v>
      </c>
      <c r="I40" s="22">
        <v>11697797.215562601</v>
      </c>
      <c r="J40" s="22">
        <v>0</v>
      </c>
      <c r="K40" s="22">
        <v>2593881.3399999994</v>
      </c>
      <c r="L40" s="22">
        <v>1761410.12</v>
      </c>
      <c r="M40" s="22">
        <v>4943844.1979950257</v>
      </c>
      <c r="N40" s="22">
        <v>27467993.919999998</v>
      </c>
      <c r="O40" s="23">
        <v>24276455.1336964</v>
      </c>
      <c r="P40" s="24">
        <v>0.39968814394826263</v>
      </c>
      <c r="Q40" s="18" t="s">
        <v>125</v>
      </c>
      <c r="R40" s="18" t="s">
        <v>126</v>
      </c>
      <c r="S40" s="18" t="s">
        <v>212</v>
      </c>
      <c r="T40" s="25">
        <f>+IF(S40="VIATICOS",VLOOKUP(C40,VIATICOS!$B:$L,11,FALSE),0)</f>
        <v>0</v>
      </c>
      <c r="U40" s="25">
        <f>+IF(S40="BENEFICIOS MEDICOS",VLOOKUP(C40,'BENEFICIOS MÉDICOS'!$B:$L,11,FALSE),0)</f>
        <v>-0.57985736627797058</v>
      </c>
      <c r="V40" s="25">
        <f>+IF(S40="ACTIVIDADES DE ESPARCIMIENTO",VLOOKUP(C40,'ACTIVIDADES DE ESPARCIMIENTO'!$B:$L,11,FALSE),0)</f>
        <v>0</v>
      </c>
    </row>
    <row r="41" spans="1:22" x14ac:dyDescent="0.25">
      <c r="A41" s="18" t="s">
        <v>206</v>
      </c>
      <c r="B41" s="18" t="s">
        <v>127</v>
      </c>
      <c r="C41" s="19">
        <v>25</v>
      </c>
      <c r="D41" s="19">
        <v>8261454</v>
      </c>
      <c r="E41" s="20">
        <v>0</v>
      </c>
      <c r="F41" s="20">
        <v>1</v>
      </c>
      <c r="G41" s="21">
        <v>12031270</v>
      </c>
      <c r="H41" s="22">
        <v>2521813.403490277</v>
      </c>
      <c r="I41" s="22">
        <v>2127162.8683474967</v>
      </c>
      <c r="J41" s="22">
        <v>0</v>
      </c>
      <c r="K41" s="22">
        <v>521619.95927018666</v>
      </c>
      <c r="L41" s="22">
        <v>382952.3</v>
      </c>
      <c r="M41" s="22">
        <v>1113167.1688920395</v>
      </c>
      <c r="N41" s="22">
        <v>5364554.3</v>
      </c>
      <c r="O41" s="23">
        <v>4618474.1031366801</v>
      </c>
      <c r="P41" s="24">
        <v>0.3838725340829921</v>
      </c>
      <c r="Q41" s="18" t="s">
        <v>107</v>
      </c>
      <c r="R41" s="18" t="s">
        <v>128</v>
      </c>
      <c r="S41" s="18" t="s">
        <v>213</v>
      </c>
      <c r="T41" s="25">
        <f>+IF(S41="VIATICOS",VLOOKUP(C41,VIATICOS!$B:$L,11,FALSE),0)</f>
        <v>0</v>
      </c>
      <c r="U41" s="25">
        <f>+IF(S41="BENEFICIOS MEDICOS",VLOOKUP(C41,'BENEFICIOS MÉDICOS'!$B:$L,11,FALSE),0)</f>
        <v>0</v>
      </c>
      <c r="V41" s="25">
        <f>+IF(S41="ACTIVIDADES DE ESPARCIMIENTO",VLOOKUP(C41,'ACTIVIDADES DE ESPARCIMIENTO'!$B:$L,11,FALSE),0)</f>
        <v>0</v>
      </c>
    </row>
    <row r="42" spans="1:22" x14ac:dyDescent="0.25">
      <c r="A42" s="18" t="s">
        <v>206</v>
      </c>
      <c r="B42" s="18" t="s">
        <v>129</v>
      </c>
      <c r="C42" s="19">
        <v>28</v>
      </c>
      <c r="D42" s="19">
        <v>51740204</v>
      </c>
      <c r="E42" s="20">
        <v>0</v>
      </c>
      <c r="F42" s="20">
        <v>1</v>
      </c>
      <c r="G42" s="21">
        <v>188250</v>
      </c>
      <c r="H42" s="22">
        <v>188250</v>
      </c>
      <c r="I42" s="22">
        <v>0</v>
      </c>
      <c r="J42" s="22">
        <v>0</v>
      </c>
      <c r="K42" s="22">
        <v>0</v>
      </c>
      <c r="L42" s="22">
        <v>0</v>
      </c>
      <c r="M42" s="22">
        <v>0</v>
      </c>
      <c r="N42" s="22">
        <v>0</v>
      </c>
      <c r="O42" s="23">
        <v>188250</v>
      </c>
      <c r="P42" s="24">
        <v>1</v>
      </c>
      <c r="Q42" s="18" t="s">
        <v>48</v>
      </c>
      <c r="R42" s="18" t="s">
        <v>49</v>
      </c>
      <c r="S42" s="18" t="s">
        <v>211</v>
      </c>
      <c r="T42" s="25">
        <f>+IF(S42="VIATICOS",VLOOKUP(C42,VIATICOS!$B:$L,11,FALSE),0)</f>
        <v>0</v>
      </c>
      <c r="U42" s="25">
        <f>+IF(S42="BENEFICIOS MEDICOS",VLOOKUP(C42,'BENEFICIOS MÉDICOS'!$B:$L,11,FALSE),0)</f>
        <v>0</v>
      </c>
      <c r="V42" s="25">
        <f>+IF(S42="ACTIVIDADES DE ESPARCIMIENTO",VLOOKUP(C42,'ACTIVIDADES DE ESPARCIMIENTO'!$B:$L,11,FALSE),0)</f>
        <v>0</v>
      </c>
    </row>
    <row r="43" spans="1:22" x14ac:dyDescent="0.25">
      <c r="A43" s="18" t="s">
        <v>206</v>
      </c>
      <c r="B43" s="18" t="s">
        <v>130</v>
      </c>
      <c r="C43" s="19">
        <v>28</v>
      </c>
      <c r="D43" s="19">
        <v>52010204</v>
      </c>
      <c r="E43" s="20">
        <v>0</v>
      </c>
      <c r="F43" s="20">
        <v>1</v>
      </c>
      <c r="G43" s="21">
        <v>75207</v>
      </c>
      <c r="H43" s="22">
        <v>18802</v>
      </c>
      <c r="I43" s="22">
        <v>45124</v>
      </c>
      <c r="J43" s="22">
        <v>0</v>
      </c>
      <c r="K43" s="22">
        <v>7521</v>
      </c>
      <c r="L43" s="22">
        <v>0</v>
      </c>
      <c r="M43" s="22">
        <v>3760</v>
      </c>
      <c r="N43" s="22">
        <v>0</v>
      </c>
      <c r="O43" s="23">
        <v>71447</v>
      </c>
      <c r="P43" s="24">
        <v>0.95000465382211763</v>
      </c>
      <c r="Q43" s="18" t="s">
        <v>66</v>
      </c>
      <c r="R43" s="18" t="s">
        <v>67</v>
      </c>
      <c r="S43" s="18" t="s">
        <v>211</v>
      </c>
      <c r="T43" s="25">
        <f>+IF(S43="VIATICOS",VLOOKUP(C43,VIATICOS!$B:$L,11,FALSE),0)</f>
        <v>0</v>
      </c>
      <c r="U43" s="25">
        <f>+IF(S43="BENEFICIOS MEDICOS",VLOOKUP(C43,'BENEFICIOS MÉDICOS'!$B:$L,11,FALSE),0)</f>
        <v>0</v>
      </c>
      <c r="V43" s="25">
        <f>+IF(S43="ACTIVIDADES DE ESPARCIMIENTO",VLOOKUP(C43,'ACTIVIDADES DE ESPARCIMIENTO'!$B:$L,11,FALSE),0)</f>
        <v>0</v>
      </c>
    </row>
    <row r="44" spans="1:22" x14ac:dyDescent="0.25">
      <c r="A44" s="18" t="s">
        <v>206</v>
      </c>
      <c r="B44" s="18" t="s">
        <v>131</v>
      </c>
      <c r="C44" s="19">
        <v>28</v>
      </c>
      <c r="D44" s="19">
        <v>52010211</v>
      </c>
      <c r="E44" s="20">
        <v>0</v>
      </c>
      <c r="F44" s="20">
        <v>1</v>
      </c>
      <c r="G44" s="21">
        <v>3425400</v>
      </c>
      <c r="H44" s="22">
        <v>129871</v>
      </c>
      <c r="I44" s="22">
        <v>3217607</v>
      </c>
      <c r="J44" s="22">
        <v>0</v>
      </c>
      <c r="K44" s="22">
        <v>51948</v>
      </c>
      <c r="L44" s="22">
        <v>0</v>
      </c>
      <c r="M44" s="22">
        <v>25974</v>
      </c>
      <c r="N44" s="22">
        <v>0</v>
      </c>
      <c r="O44" s="23">
        <v>3399426</v>
      </c>
      <c r="P44" s="24">
        <v>0.99241723594324749</v>
      </c>
      <c r="Q44" s="18" t="s">
        <v>69</v>
      </c>
      <c r="R44" s="18" t="s">
        <v>70</v>
      </c>
      <c r="S44" s="18" t="s">
        <v>212</v>
      </c>
      <c r="T44" s="25">
        <f>+IF(S44="VIATICOS",VLOOKUP(C44,VIATICOS!$B:$L,11,FALSE),0)</f>
        <v>0</v>
      </c>
      <c r="U44" s="25">
        <f>+IF(S44="BENEFICIOS MEDICOS",VLOOKUP(C44,'BENEFICIOS MÉDICOS'!$B:$L,11,FALSE),0)</f>
        <v>0</v>
      </c>
      <c r="V44" s="25">
        <f>+IF(S44="ACTIVIDADES DE ESPARCIMIENTO",VLOOKUP(C44,'ACTIVIDADES DE ESPARCIMIENTO'!$B:$L,11,FALSE),0)</f>
        <v>0</v>
      </c>
    </row>
    <row r="45" spans="1:22" x14ac:dyDescent="0.25">
      <c r="A45" s="18" t="s">
        <v>206</v>
      </c>
      <c r="B45" s="18" t="s">
        <v>132</v>
      </c>
      <c r="C45" s="19">
        <v>31</v>
      </c>
      <c r="D45" s="19">
        <v>50060204</v>
      </c>
      <c r="E45" s="20">
        <v>0</v>
      </c>
      <c r="F45" s="20">
        <v>1</v>
      </c>
      <c r="G45" s="21">
        <v>161962</v>
      </c>
      <c r="H45" s="22">
        <v>0</v>
      </c>
      <c r="I45" s="22">
        <v>0</v>
      </c>
      <c r="J45" s="22">
        <v>0</v>
      </c>
      <c r="K45" s="22">
        <v>0</v>
      </c>
      <c r="L45" s="22">
        <v>0</v>
      </c>
      <c r="M45" s="22">
        <v>161962</v>
      </c>
      <c r="N45" s="22">
        <v>0</v>
      </c>
      <c r="O45" s="23">
        <v>0</v>
      </c>
      <c r="P45" s="24">
        <v>0</v>
      </c>
      <c r="Q45" s="18" t="s">
        <v>133</v>
      </c>
      <c r="R45" s="18" t="s">
        <v>134</v>
      </c>
      <c r="S45" s="18" t="s">
        <v>211</v>
      </c>
      <c r="T45" s="25">
        <f>+IF(S45="VIATICOS",VLOOKUP(C45,VIATICOS!$B:$L,11,FALSE),0)</f>
        <v>-0.80375039996626896</v>
      </c>
      <c r="U45" s="25">
        <f>+IF(S45="BENEFICIOS MEDICOS",VLOOKUP(C45,'BENEFICIOS MÉDICOS'!$B:$L,11,FALSE),0)</f>
        <v>0</v>
      </c>
      <c r="V45" s="25">
        <f>+IF(S45="ACTIVIDADES DE ESPARCIMIENTO",VLOOKUP(C45,'ACTIVIDADES DE ESPARCIMIENTO'!$B:$L,11,FALSE),0)</f>
        <v>0</v>
      </c>
    </row>
    <row r="46" spans="1:22" x14ac:dyDescent="0.25">
      <c r="A46" s="18" t="s">
        <v>206</v>
      </c>
      <c r="B46" s="18" t="s">
        <v>135</v>
      </c>
      <c r="C46" s="19">
        <v>31</v>
      </c>
      <c r="D46" s="19">
        <v>51740204</v>
      </c>
      <c r="E46" s="20">
        <v>0</v>
      </c>
      <c r="F46" s="20">
        <v>1</v>
      </c>
      <c r="G46" s="21">
        <v>7763973</v>
      </c>
      <c r="H46" s="22">
        <v>7763973</v>
      </c>
      <c r="I46" s="22">
        <v>0</v>
      </c>
      <c r="J46" s="22">
        <v>0</v>
      </c>
      <c r="K46" s="22">
        <v>0</v>
      </c>
      <c r="L46" s="22">
        <v>0</v>
      </c>
      <c r="M46" s="22">
        <v>0</v>
      </c>
      <c r="N46" s="22">
        <v>0</v>
      </c>
      <c r="O46" s="23">
        <v>7763973</v>
      </c>
      <c r="P46" s="24">
        <v>1</v>
      </c>
      <c r="Q46" s="18" t="s">
        <v>48</v>
      </c>
      <c r="R46" s="18" t="s">
        <v>49</v>
      </c>
      <c r="S46" s="18" t="s">
        <v>211</v>
      </c>
      <c r="T46" s="25">
        <f>+IF(S46="VIATICOS",VLOOKUP(C46,VIATICOS!$B:$L,11,FALSE),0)</f>
        <v>-0.80375039996626896</v>
      </c>
      <c r="U46" s="25">
        <f>+IF(S46="BENEFICIOS MEDICOS",VLOOKUP(C46,'BENEFICIOS MÉDICOS'!$B:$L,11,FALSE),0)</f>
        <v>0</v>
      </c>
      <c r="V46" s="25">
        <f>+IF(S46="ACTIVIDADES DE ESPARCIMIENTO",VLOOKUP(C46,'ACTIVIDADES DE ESPARCIMIENTO'!$B:$L,11,FALSE),0)</f>
        <v>0</v>
      </c>
    </row>
    <row r="47" spans="1:22" x14ac:dyDescent="0.25">
      <c r="A47" s="18" t="s">
        <v>206</v>
      </c>
      <c r="B47" s="18" t="s">
        <v>136</v>
      </c>
      <c r="C47" s="19">
        <v>31</v>
      </c>
      <c r="D47" s="19">
        <v>51760204</v>
      </c>
      <c r="E47" s="20">
        <v>0</v>
      </c>
      <c r="F47" s="20">
        <v>1</v>
      </c>
      <c r="G47" s="21">
        <v>866734</v>
      </c>
      <c r="H47" s="22">
        <v>866734</v>
      </c>
      <c r="I47" s="22">
        <v>0</v>
      </c>
      <c r="J47" s="22">
        <v>0</v>
      </c>
      <c r="K47" s="22">
        <v>0</v>
      </c>
      <c r="L47" s="22">
        <v>0</v>
      </c>
      <c r="M47" s="22">
        <v>0</v>
      </c>
      <c r="N47" s="22">
        <v>0</v>
      </c>
      <c r="O47" s="23">
        <v>866734</v>
      </c>
      <c r="P47" s="24">
        <v>1</v>
      </c>
      <c r="Q47" s="18" t="s">
        <v>54</v>
      </c>
      <c r="R47" s="18" t="s">
        <v>55</v>
      </c>
      <c r="S47" s="18" t="s">
        <v>211</v>
      </c>
      <c r="T47" s="25">
        <f>+IF(S47="VIATICOS",VLOOKUP(C47,VIATICOS!$B:$L,11,FALSE),0)</f>
        <v>-0.80375039996626896</v>
      </c>
      <c r="U47" s="25">
        <f>+IF(S47="BENEFICIOS MEDICOS",VLOOKUP(C47,'BENEFICIOS MÉDICOS'!$B:$L,11,FALSE),0)</f>
        <v>0</v>
      </c>
      <c r="V47" s="25">
        <f>+IF(S47="ACTIVIDADES DE ESPARCIMIENTO",VLOOKUP(C47,'ACTIVIDADES DE ESPARCIMIENTO'!$B:$L,11,FALSE),0)</f>
        <v>0</v>
      </c>
    </row>
    <row r="48" spans="1:22" x14ac:dyDescent="0.25">
      <c r="A48" s="18" t="s">
        <v>206</v>
      </c>
      <c r="B48" s="18" t="s">
        <v>137</v>
      </c>
      <c r="C48" s="19">
        <v>31</v>
      </c>
      <c r="D48" s="19">
        <v>52010204</v>
      </c>
      <c r="E48" s="20">
        <v>0</v>
      </c>
      <c r="F48" s="20">
        <v>1</v>
      </c>
      <c r="G48" s="21">
        <v>38261399</v>
      </c>
      <c r="H48" s="22">
        <v>37560541</v>
      </c>
      <c r="I48" s="22">
        <v>700858</v>
      </c>
      <c r="J48" s="22">
        <v>0</v>
      </c>
      <c r="K48" s="22">
        <v>0</v>
      </c>
      <c r="L48" s="22">
        <v>0</v>
      </c>
      <c r="M48" s="22">
        <v>0</v>
      </c>
      <c r="N48" s="22">
        <v>0</v>
      </c>
      <c r="O48" s="23">
        <v>37788428</v>
      </c>
      <c r="P48" s="24">
        <v>0.98763842900778409</v>
      </c>
      <c r="Q48" s="18" t="s">
        <v>66</v>
      </c>
      <c r="R48" s="18" t="s">
        <v>67</v>
      </c>
      <c r="S48" s="18" t="s">
        <v>211</v>
      </c>
      <c r="T48" s="25">
        <f>+IF(S48="VIATICOS",VLOOKUP(C48,VIATICOS!$B:$L,11,FALSE),0)</f>
        <v>-0.80375039996626896</v>
      </c>
      <c r="U48" s="25">
        <f>+IF(S48="BENEFICIOS MEDICOS",VLOOKUP(C48,'BENEFICIOS MÉDICOS'!$B:$L,11,FALSE),0)</f>
        <v>0</v>
      </c>
      <c r="V48" s="25">
        <f>+IF(S48="ACTIVIDADES DE ESPARCIMIENTO",VLOOKUP(C48,'ACTIVIDADES DE ESPARCIMIENTO'!$B:$L,11,FALSE),0)</f>
        <v>0</v>
      </c>
    </row>
    <row r="49" spans="1:22" x14ac:dyDescent="0.25">
      <c r="A49" s="18" t="s">
        <v>206</v>
      </c>
      <c r="B49" s="18" t="s">
        <v>138</v>
      </c>
      <c r="C49" s="19">
        <v>31</v>
      </c>
      <c r="D49" s="19">
        <v>53060204</v>
      </c>
      <c r="E49" s="20">
        <v>0</v>
      </c>
      <c r="F49" s="20">
        <v>1</v>
      </c>
      <c r="G49" s="21">
        <v>809236</v>
      </c>
      <c r="H49" s="22">
        <v>0</v>
      </c>
      <c r="I49" s="22">
        <v>809236</v>
      </c>
      <c r="J49" s="22">
        <v>0</v>
      </c>
      <c r="K49" s="22">
        <v>0</v>
      </c>
      <c r="L49" s="22">
        <v>0</v>
      </c>
      <c r="M49" s="22">
        <v>0</v>
      </c>
      <c r="N49" s="22">
        <v>0</v>
      </c>
      <c r="O49" s="23">
        <v>809236</v>
      </c>
      <c r="P49" s="24">
        <v>1</v>
      </c>
      <c r="Q49" s="18" t="s">
        <v>81</v>
      </c>
      <c r="R49" s="18" t="s">
        <v>82</v>
      </c>
      <c r="S49" s="18" t="s">
        <v>211</v>
      </c>
      <c r="T49" s="25">
        <f>+IF(S49="VIATICOS",VLOOKUP(C49,VIATICOS!$B:$L,11,FALSE),0)</f>
        <v>-0.80375039996626896</v>
      </c>
      <c r="U49" s="25">
        <f>+IF(S49="BENEFICIOS MEDICOS",VLOOKUP(C49,'BENEFICIOS MÉDICOS'!$B:$L,11,FALSE),0)</f>
        <v>0</v>
      </c>
      <c r="V49" s="25">
        <f>+IF(S49="ACTIVIDADES DE ESPARCIMIENTO",VLOOKUP(C49,'ACTIVIDADES DE ESPARCIMIENTO'!$B:$L,11,FALSE),0)</f>
        <v>0</v>
      </c>
    </row>
    <row r="50" spans="1:22" x14ac:dyDescent="0.25">
      <c r="A50" s="18" t="s">
        <v>206</v>
      </c>
      <c r="B50" s="18" t="s">
        <v>139</v>
      </c>
      <c r="C50" s="19">
        <v>32</v>
      </c>
      <c r="D50" s="19">
        <v>50060204</v>
      </c>
      <c r="E50" s="20">
        <v>0</v>
      </c>
      <c r="F50" s="20">
        <v>1</v>
      </c>
      <c r="G50" s="21">
        <v>318162</v>
      </c>
      <c r="H50" s="22">
        <v>0</v>
      </c>
      <c r="I50" s="22">
        <v>0</v>
      </c>
      <c r="J50" s="22">
        <v>0</v>
      </c>
      <c r="K50" s="22">
        <v>0</v>
      </c>
      <c r="L50" s="22">
        <v>0</v>
      </c>
      <c r="M50" s="22">
        <v>318162</v>
      </c>
      <c r="N50" s="22">
        <v>0</v>
      </c>
      <c r="O50" s="23">
        <v>0</v>
      </c>
      <c r="P50" s="24">
        <v>0</v>
      </c>
      <c r="Q50" s="18" t="s">
        <v>133</v>
      </c>
      <c r="R50" s="18" t="s">
        <v>134</v>
      </c>
      <c r="S50" s="18" t="s">
        <v>211</v>
      </c>
      <c r="T50" s="25">
        <f>+IF(S50="VIATICOS",VLOOKUP(C50,VIATICOS!$B:$L,11,FALSE),0)</f>
        <v>-0.72798119518654947</v>
      </c>
      <c r="U50" s="25">
        <f>+IF(S50="BENEFICIOS MEDICOS",VLOOKUP(C50,'BENEFICIOS MÉDICOS'!$B:$L,11,FALSE),0)</f>
        <v>0</v>
      </c>
      <c r="V50" s="25">
        <f>+IF(S50="ACTIVIDADES DE ESPARCIMIENTO",VLOOKUP(C50,'ACTIVIDADES DE ESPARCIMIENTO'!$B:$L,11,FALSE),0)</f>
        <v>0</v>
      </c>
    </row>
    <row r="51" spans="1:22" x14ac:dyDescent="0.25">
      <c r="A51" s="18" t="s">
        <v>206</v>
      </c>
      <c r="B51" s="18" t="s">
        <v>140</v>
      </c>
      <c r="C51" s="19">
        <v>32</v>
      </c>
      <c r="D51" s="19">
        <v>50110204</v>
      </c>
      <c r="E51" s="20">
        <v>0</v>
      </c>
      <c r="F51" s="20">
        <v>1</v>
      </c>
      <c r="G51" s="21">
        <v>353</v>
      </c>
      <c r="H51" s="22">
        <v>0</v>
      </c>
      <c r="I51" s="22">
        <v>0</v>
      </c>
      <c r="J51" s="22">
        <v>0</v>
      </c>
      <c r="K51" s="22">
        <v>0</v>
      </c>
      <c r="L51" s="22">
        <v>0</v>
      </c>
      <c r="M51" s="22">
        <v>353</v>
      </c>
      <c r="N51" s="22">
        <v>0</v>
      </c>
      <c r="O51" s="23">
        <v>0</v>
      </c>
      <c r="P51" s="24">
        <v>0</v>
      </c>
      <c r="Q51" s="18" t="s">
        <v>141</v>
      </c>
      <c r="R51" s="18" t="s">
        <v>142</v>
      </c>
      <c r="S51" s="18" t="s">
        <v>211</v>
      </c>
      <c r="T51" s="25">
        <f>+IF(S51="VIATICOS",VLOOKUP(C51,VIATICOS!$B:$L,11,FALSE),0)</f>
        <v>-0.72798119518654947</v>
      </c>
      <c r="U51" s="25">
        <f>+IF(S51="BENEFICIOS MEDICOS",VLOOKUP(C51,'BENEFICIOS MÉDICOS'!$B:$L,11,FALSE),0)</f>
        <v>0</v>
      </c>
      <c r="V51" s="25">
        <f>+IF(S51="ACTIVIDADES DE ESPARCIMIENTO",VLOOKUP(C51,'ACTIVIDADES DE ESPARCIMIENTO'!$B:$L,11,FALSE),0)</f>
        <v>0</v>
      </c>
    </row>
    <row r="52" spans="1:22" x14ac:dyDescent="0.25">
      <c r="A52" s="18" t="s">
        <v>206</v>
      </c>
      <c r="B52" s="18" t="s">
        <v>143</v>
      </c>
      <c r="C52" s="19">
        <v>32</v>
      </c>
      <c r="D52" s="19">
        <v>51710204</v>
      </c>
      <c r="E52" s="20">
        <v>0</v>
      </c>
      <c r="F52" s="20">
        <v>1</v>
      </c>
      <c r="G52" s="21">
        <v>1190834</v>
      </c>
      <c r="H52" s="22">
        <v>0</v>
      </c>
      <c r="I52" s="22">
        <v>0</v>
      </c>
      <c r="J52" s="22">
        <v>0</v>
      </c>
      <c r="K52" s="22">
        <v>0</v>
      </c>
      <c r="L52" s="22">
        <v>0</v>
      </c>
      <c r="M52" s="22">
        <v>1190834</v>
      </c>
      <c r="N52" s="22">
        <v>0</v>
      </c>
      <c r="O52" s="23">
        <v>0</v>
      </c>
      <c r="P52" s="24">
        <v>0</v>
      </c>
      <c r="Q52" s="18" t="s">
        <v>42</v>
      </c>
      <c r="R52" s="18" t="s">
        <v>43</v>
      </c>
      <c r="S52" s="18" t="s">
        <v>211</v>
      </c>
      <c r="T52" s="25">
        <f>+IF(S52="VIATICOS",VLOOKUP(C52,VIATICOS!$B:$L,11,FALSE),0)</f>
        <v>-0.72798119518654947</v>
      </c>
      <c r="U52" s="25">
        <f>+IF(S52="BENEFICIOS MEDICOS",VLOOKUP(C52,'BENEFICIOS MÉDICOS'!$B:$L,11,FALSE),0)</f>
        <v>0</v>
      </c>
      <c r="V52" s="25">
        <f>+IF(S52="ACTIVIDADES DE ESPARCIMIENTO",VLOOKUP(C52,'ACTIVIDADES DE ESPARCIMIENTO'!$B:$L,11,FALSE),0)</f>
        <v>0</v>
      </c>
    </row>
    <row r="53" spans="1:22" x14ac:dyDescent="0.25">
      <c r="A53" s="18" t="s">
        <v>206</v>
      </c>
      <c r="B53" s="18" t="s">
        <v>144</v>
      </c>
      <c r="C53" s="19">
        <v>32</v>
      </c>
      <c r="D53" s="19">
        <v>51740204</v>
      </c>
      <c r="E53" s="20">
        <v>0</v>
      </c>
      <c r="F53" s="20">
        <v>1</v>
      </c>
      <c r="G53" s="21">
        <v>2422150</v>
      </c>
      <c r="H53" s="22">
        <v>2422150</v>
      </c>
      <c r="I53" s="22">
        <v>0</v>
      </c>
      <c r="J53" s="22">
        <v>0</v>
      </c>
      <c r="K53" s="22">
        <v>0</v>
      </c>
      <c r="L53" s="22">
        <v>0</v>
      </c>
      <c r="M53" s="22">
        <v>0</v>
      </c>
      <c r="N53" s="22">
        <v>0</v>
      </c>
      <c r="O53" s="23">
        <v>2422150</v>
      </c>
      <c r="P53" s="24">
        <v>1</v>
      </c>
      <c r="Q53" s="18" t="s">
        <v>48</v>
      </c>
      <c r="R53" s="18" t="s">
        <v>49</v>
      </c>
      <c r="S53" s="18" t="s">
        <v>211</v>
      </c>
      <c r="T53" s="25">
        <f>+IF(S53="VIATICOS",VLOOKUP(C53,VIATICOS!$B:$L,11,FALSE),0)</f>
        <v>-0.72798119518654947</v>
      </c>
      <c r="U53" s="25">
        <f>+IF(S53="BENEFICIOS MEDICOS",VLOOKUP(C53,'BENEFICIOS MÉDICOS'!$B:$L,11,FALSE),0)</f>
        <v>0</v>
      </c>
      <c r="V53" s="25">
        <f>+IF(S53="ACTIVIDADES DE ESPARCIMIENTO",VLOOKUP(C53,'ACTIVIDADES DE ESPARCIMIENTO'!$B:$L,11,FALSE),0)</f>
        <v>0</v>
      </c>
    </row>
    <row r="54" spans="1:22" x14ac:dyDescent="0.25">
      <c r="A54" s="18" t="s">
        <v>206</v>
      </c>
      <c r="B54" s="18" t="s">
        <v>145</v>
      </c>
      <c r="C54" s="19">
        <v>32</v>
      </c>
      <c r="D54" s="19">
        <v>51750204</v>
      </c>
      <c r="E54" s="20">
        <v>0</v>
      </c>
      <c r="F54" s="20">
        <v>1</v>
      </c>
      <c r="G54" s="21">
        <v>81480</v>
      </c>
      <c r="H54" s="22">
        <v>81480</v>
      </c>
      <c r="I54" s="22">
        <v>0</v>
      </c>
      <c r="J54" s="22">
        <v>0</v>
      </c>
      <c r="K54" s="22">
        <v>0</v>
      </c>
      <c r="L54" s="22">
        <v>0</v>
      </c>
      <c r="M54" s="22">
        <v>0</v>
      </c>
      <c r="N54" s="22">
        <v>0</v>
      </c>
      <c r="O54" s="23">
        <v>81480</v>
      </c>
      <c r="P54" s="24">
        <v>1</v>
      </c>
      <c r="Q54" s="18" t="s">
        <v>51</v>
      </c>
      <c r="R54" s="18" t="s">
        <v>52</v>
      </c>
      <c r="S54" s="18" t="s">
        <v>211</v>
      </c>
      <c r="T54" s="25">
        <f>+IF(S54="VIATICOS",VLOOKUP(C54,VIATICOS!$B:$L,11,FALSE),0)</f>
        <v>-0.72798119518654947</v>
      </c>
      <c r="U54" s="25">
        <f>+IF(S54="BENEFICIOS MEDICOS",VLOOKUP(C54,'BENEFICIOS MÉDICOS'!$B:$L,11,FALSE),0)</f>
        <v>0</v>
      </c>
      <c r="V54" s="25">
        <f>+IF(S54="ACTIVIDADES DE ESPARCIMIENTO",VLOOKUP(C54,'ACTIVIDADES DE ESPARCIMIENTO'!$B:$L,11,FALSE),0)</f>
        <v>0</v>
      </c>
    </row>
    <row r="55" spans="1:22" x14ac:dyDescent="0.25">
      <c r="A55" s="18" t="s">
        <v>206</v>
      </c>
      <c r="B55" s="18" t="s">
        <v>146</v>
      </c>
      <c r="C55" s="19">
        <v>32</v>
      </c>
      <c r="D55" s="19">
        <v>51760204</v>
      </c>
      <c r="E55" s="20">
        <v>0</v>
      </c>
      <c r="F55" s="20">
        <v>1</v>
      </c>
      <c r="G55" s="21">
        <v>259134</v>
      </c>
      <c r="H55" s="22">
        <v>259134</v>
      </c>
      <c r="I55" s="22">
        <v>0</v>
      </c>
      <c r="J55" s="22">
        <v>0</v>
      </c>
      <c r="K55" s="22">
        <v>0</v>
      </c>
      <c r="L55" s="22">
        <v>0</v>
      </c>
      <c r="M55" s="22">
        <v>0</v>
      </c>
      <c r="N55" s="22">
        <v>0</v>
      </c>
      <c r="O55" s="23">
        <v>259134</v>
      </c>
      <c r="P55" s="24">
        <v>1</v>
      </c>
      <c r="Q55" s="18" t="s">
        <v>54</v>
      </c>
      <c r="R55" s="18" t="s">
        <v>55</v>
      </c>
      <c r="S55" s="18" t="s">
        <v>211</v>
      </c>
      <c r="T55" s="25">
        <f>+IF(S55="VIATICOS",VLOOKUP(C55,VIATICOS!$B:$L,11,FALSE),0)</f>
        <v>-0.72798119518654947</v>
      </c>
      <c r="U55" s="25">
        <f>+IF(S55="BENEFICIOS MEDICOS",VLOOKUP(C55,'BENEFICIOS MÉDICOS'!$B:$L,11,FALSE),0)</f>
        <v>0</v>
      </c>
      <c r="V55" s="25">
        <f>+IF(S55="ACTIVIDADES DE ESPARCIMIENTO",VLOOKUP(C55,'ACTIVIDADES DE ESPARCIMIENTO'!$B:$L,11,FALSE),0)</f>
        <v>0</v>
      </c>
    </row>
    <row r="56" spans="1:22" x14ac:dyDescent="0.25">
      <c r="A56" s="18" t="s">
        <v>206</v>
      </c>
      <c r="B56" s="18" t="s">
        <v>147</v>
      </c>
      <c r="C56" s="19">
        <v>32</v>
      </c>
      <c r="D56" s="19">
        <v>52010204</v>
      </c>
      <c r="E56" s="20">
        <v>0</v>
      </c>
      <c r="F56" s="20">
        <v>1</v>
      </c>
      <c r="G56" s="21">
        <v>34234305</v>
      </c>
      <c r="H56" s="22">
        <v>32331699</v>
      </c>
      <c r="I56" s="22">
        <v>1835573</v>
      </c>
      <c r="J56" s="22">
        <v>0</v>
      </c>
      <c r="K56" s="22">
        <v>47881</v>
      </c>
      <c r="L56" s="22">
        <v>0</v>
      </c>
      <c r="M56" s="22">
        <v>19152</v>
      </c>
      <c r="N56" s="22">
        <v>0</v>
      </c>
      <c r="O56" s="23">
        <v>33676662</v>
      </c>
      <c r="P56" s="24">
        <v>0.9837109881447863</v>
      </c>
      <c r="Q56" s="18" t="s">
        <v>66</v>
      </c>
      <c r="R56" s="18" t="s">
        <v>67</v>
      </c>
      <c r="S56" s="18" t="s">
        <v>211</v>
      </c>
      <c r="T56" s="25">
        <f>+IF(S56="VIATICOS",VLOOKUP(C56,VIATICOS!$B:$L,11,FALSE),0)</f>
        <v>-0.72798119518654947</v>
      </c>
      <c r="U56" s="25">
        <f>+IF(S56="BENEFICIOS MEDICOS",VLOOKUP(C56,'BENEFICIOS MÉDICOS'!$B:$L,11,FALSE),0)</f>
        <v>0</v>
      </c>
      <c r="V56" s="25">
        <f>+IF(S56="ACTIVIDADES DE ESPARCIMIENTO",VLOOKUP(C56,'ACTIVIDADES DE ESPARCIMIENTO'!$B:$L,11,FALSE),0)</f>
        <v>0</v>
      </c>
    </row>
    <row r="57" spans="1:22" x14ac:dyDescent="0.25">
      <c r="A57" s="18" t="s">
        <v>206</v>
      </c>
      <c r="B57" s="18" t="s">
        <v>148</v>
      </c>
      <c r="C57" s="19">
        <v>32</v>
      </c>
      <c r="D57" s="19">
        <v>53060204</v>
      </c>
      <c r="E57" s="20">
        <v>0</v>
      </c>
      <c r="F57" s="20">
        <v>1</v>
      </c>
      <c r="G57" s="21">
        <v>53498</v>
      </c>
      <c r="H57" s="22">
        <v>0</v>
      </c>
      <c r="I57" s="22">
        <v>53498</v>
      </c>
      <c r="J57" s="22">
        <v>0</v>
      </c>
      <c r="K57" s="22">
        <v>0</v>
      </c>
      <c r="L57" s="22">
        <v>0</v>
      </c>
      <c r="M57" s="22">
        <v>0</v>
      </c>
      <c r="N57" s="22">
        <v>0</v>
      </c>
      <c r="O57" s="23">
        <v>53498</v>
      </c>
      <c r="P57" s="24">
        <v>1</v>
      </c>
      <c r="Q57" s="18" t="s">
        <v>81</v>
      </c>
      <c r="R57" s="18" t="s">
        <v>82</v>
      </c>
      <c r="S57" s="18" t="s">
        <v>211</v>
      </c>
      <c r="T57" s="25">
        <f>+IF(S57="VIATICOS",VLOOKUP(C57,VIATICOS!$B:$L,11,FALSE),0)</f>
        <v>-0.72798119518654947</v>
      </c>
      <c r="U57" s="25">
        <f>+IF(S57="BENEFICIOS MEDICOS",VLOOKUP(C57,'BENEFICIOS MÉDICOS'!$B:$L,11,FALSE),0)</f>
        <v>0</v>
      </c>
      <c r="V57" s="25">
        <f>+IF(S57="ACTIVIDADES DE ESPARCIMIENTO",VLOOKUP(C57,'ACTIVIDADES DE ESPARCIMIENTO'!$B:$L,11,FALSE),0)</f>
        <v>0</v>
      </c>
    </row>
    <row r="58" spans="1:22" x14ac:dyDescent="0.25">
      <c r="A58" s="18" t="s">
        <v>206</v>
      </c>
      <c r="B58" s="18" t="s">
        <v>149</v>
      </c>
      <c r="C58" s="19">
        <v>39</v>
      </c>
      <c r="D58" s="19">
        <v>540210200</v>
      </c>
      <c r="E58" s="20">
        <v>0</v>
      </c>
      <c r="F58" s="20">
        <v>1</v>
      </c>
      <c r="G58" s="21">
        <v>5130470</v>
      </c>
      <c r="H58" s="22">
        <v>258127</v>
      </c>
      <c r="I58" s="22">
        <v>177665</v>
      </c>
      <c r="J58" s="22">
        <v>5348</v>
      </c>
      <c r="K58" s="22">
        <v>13551</v>
      </c>
      <c r="L58" s="22">
        <v>32785</v>
      </c>
      <c r="M58" s="22">
        <v>4642994</v>
      </c>
      <c r="N58" s="22">
        <v>0</v>
      </c>
      <c r="O58" s="23">
        <v>417446</v>
      </c>
      <c r="P58" s="24">
        <v>8.1366034690778813E-2</v>
      </c>
      <c r="Q58" s="18" t="s">
        <v>109</v>
      </c>
      <c r="R58" s="18" t="s">
        <v>110</v>
      </c>
      <c r="S58" s="18" t="s">
        <v>212</v>
      </c>
      <c r="T58" s="25">
        <f>+IF(S58="VIATICOS",VLOOKUP(C58,VIATICOS!$B:$L,11,FALSE),0)</f>
        <v>0</v>
      </c>
      <c r="U58" s="25">
        <f>+IF(S58="BENEFICIOS MEDICOS",VLOOKUP(C58,'BENEFICIOS MÉDICOS'!$B:$L,11,FALSE),0)</f>
        <v>0</v>
      </c>
      <c r="V58" s="25">
        <f>+IF(S58="ACTIVIDADES DE ESPARCIMIENTO",VLOOKUP(C58,'ACTIVIDADES DE ESPARCIMIENTO'!$B:$L,11,FALSE),0)</f>
        <v>0</v>
      </c>
    </row>
    <row r="59" spans="1:22" x14ac:dyDescent="0.25">
      <c r="A59" s="18" t="s">
        <v>206</v>
      </c>
      <c r="B59" s="18" t="s">
        <v>150</v>
      </c>
      <c r="C59" s="19">
        <v>39</v>
      </c>
      <c r="D59" s="19">
        <v>540210300</v>
      </c>
      <c r="E59" s="20">
        <v>0</v>
      </c>
      <c r="F59" s="20">
        <v>1</v>
      </c>
      <c r="G59" s="21">
        <v>1655433</v>
      </c>
      <c r="H59" s="22">
        <v>205124</v>
      </c>
      <c r="I59" s="22">
        <v>560871</v>
      </c>
      <c r="J59" s="22">
        <v>16983</v>
      </c>
      <c r="K59" s="22">
        <v>35860</v>
      </c>
      <c r="L59" s="22">
        <v>33186</v>
      </c>
      <c r="M59" s="22">
        <v>803409</v>
      </c>
      <c r="N59" s="22">
        <v>0</v>
      </c>
      <c r="O59" s="23">
        <v>801855</v>
      </c>
      <c r="P59" s="24">
        <v>0.48437780326959773</v>
      </c>
      <c r="Q59" s="18" t="s">
        <v>112</v>
      </c>
      <c r="R59" s="18" t="s">
        <v>113</v>
      </c>
      <c r="S59" s="18" t="s">
        <v>213</v>
      </c>
      <c r="T59" s="25">
        <f>+IF(S59="VIATICOS",VLOOKUP(C59,VIATICOS!$B:$L,11,FALSE),0)</f>
        <v>0</v>
      </c>
      <c r="U59" s="25">
        <f>+IF(S59="BENEFICIOS MEDICOS",VLOOKUP(C59,'BENEFICIOS MÉDICOS'!$B:$L,11,FALSE),0)</f>
        <v>0</v>
      </c>
      <c r="V59" s="25">
        <f>+IF(S59="ACTIVIDADES DE ESPARCIMIENTO",VLOOKUP(C59,'ACTIVIDADES DE ESPARCIMIENTO'!$B:$L,11,FALSE),0)</f>
        <v>0</v>
      </c>
    </row>
    <row r="60" spans="1:22" x14ac:dyDescent="0.25">
      <c r="A60" s="18" t="s">
        <v>207</v>
      </c>
      <c r="B60" s="18" t="s">
        <v>203</v>
      </c>
      <c r="C60" s="19">
        <v>18</v>
      </c>
      <c r="D60" s="18">
        <v>8231604</v>
      </c>
      <c r="E60" s="20">
        <v>0</v>
      </c>
      <c r="F60" s="20">
        <v>1</v>
      </c>
      <c r="G60" s="21">
        <v>50365083</v>
      </c>
      <c r="H60" s="22">
        <v>44373529</v>
      </c>
      <c r="I60" s="22">
        <v>0</v>
      </c>
      <c r="J60" s="22">
        <v>0</v>
      </c>
      <c r="K60" s="22">
        <v>0</v>
      </c>
      <c r="L60" s="22">
        <v>0</v>
      </c>
      <c r="M60" s="22">
        <v>5991554</v>
      </c>
      <c r="N60" s="22">
        <v>0</v>
      </c>
      <c r="O60" s="23">
        <v>44373529</v>
      </c>
      <c r="P60" s="24">
        <v>0.88103754341077922</v>
      </c>
      <c r="Q60" s="18" t="s">
        <v>204</v>
      </c>
      <c r="R60" s="18" t="s">
        <v>205</v>
      </c>
      <c r="S60" s="18" t="s">
        <v>212</v>
      </c>
      <c r="T60" s="25">
        <f>+IF(S60="VIATICOS",VLOOKUP(C60,VIATICOS!$B:$L,11,FALSE),0)</f>
        <v>0</v>
      </c>
      <c r="U60" s="25">
        <f>+IF(S60="BENEFICIOS MEDICOS",VLOOKUP(C60,'BENEFICIOS MÉDICOS'!$B:$L,11,FALSE),0)</f>
        <v>0</v>
      </c>
      <c r="V60" s="25">
        <f>+IF(S60="ACTIVIDADES DE ESPARCIMIENTO",VLOOKUP(C60,'ACTIVIDADES DE ESPARCIMIENTO'!$B:$L,11,FALSE),0)</f>
        <v>0</v>
      </c>
    </row>
    <row r="61" spans="1:22" x14ac:dyDescent="0.25">
      <c r="A61" s="18" t="s">
        <v>209</v>
      </c>
      <c r="B61" s="18" t="s">
        <v>153</v>
      </c>
      <c r="C61" s="19">
        <v>10</v>
      </c>
      <c r="D61" s="19" t="s">
        <v>154</v>
      </c>
      <c r="E61" s="20">
        <v>0</v>
      </c>
      <c r="F61" s="20">
        <v>1</v>
      </c>
      <c r="G61" s="21">
        <v>448932553</v>
      </c>
      <c r="H61" s="22">
        <v>118310115</v>
      </c>
      <c r="I61" s="22">
        <v>231976497</v>
      </c>
      <c r="J61" s="22">
        <v>0</v>
      </c>
      <c r="K61" s="22">
        <v>27832841</v>
      </c>
      <c r="L61" s="22">
        <v>1369556</v>
      </c>
      <c r="M61" s="22">
        <v>69443544</v>
      </c>
      <c r="N61" s="22">
        <v>0</v>
      </c>
      <c r="O61" s="23">
        <v>366532855</v>
      </c>
      <c r="P61" s="24">
        <v>0.81645417012118526</v>
      </c>
      <c r="Q61" s="18" t="s">
        <v>155</v>
      </c>
      <c r="R61" s="18" t="s">
        <v>156</v>
      </c>
      <c r="S61" s="18" t="s">
        <v>213</v>
      </c>
      <c r="T61" s="25">
        <f>+IF(S61="VIATICOS",VLOOKUP(C61,VIATICOS!$B:$L,11,FALSE),0)</f>
        <v>0</v>
      </c>
      <c r="U61" s="25">
        <f>+IF(S61="BENEFICIOS MEDICOS",VLOOKUP(C61,'BENEFICIOS MÉDICOS'!$B:$L,11,FALSE),0)</f>
        <v>0</v>
      </c>
      <c r="V61" s="25">
        <f>+IF(S61="ACTIVIDADES DE ESPARCIMIENTO",VLOOKUP(C61,'ACTIVIDADES DE ESPARCIMIENTO'!$B:$L,11,FALSE),0)</f>
        <v>-0.65242850088370175</v>
      </c>
    </row>
    <row r="62" spans="1:22" x14ac:dyDescent="0.25">
      <c r="A62" s="18" t="s">
        <v>209</v>
      </c>
      <c r="B62" s="18" t="s">
        <v>157</v>
      </c>
      <c r="C62" s="19">
        <v>12</v>
      </c>
      <c r="D62" s="19" t="s">
        <v>151</v>
      </c>
      <c r="E62" s="20">
        <v>1</v>
      </c>
      <c r="F62" s="20">
        <v>0</v>
      </c>
      <c r="G62" s="21">
        <v>8344</v>
      </c>
      <c r="H62" s="22">
        <v>8344</v>
      </c>
      <c r="I62" s="22">
        <v>0</v>
      </c>
      <c r="J62" s="22">
        <v>0</v>
      </c>
      <c r="K62" s="22">
        <v>0</v>
      </c>
      <c r="L62" s="22">
        <v>0</v>
      </c>
      <c r="M62" s="22">
        <v>0</v>
      </c>
      <c r="N62" s="22">
        <v>0</v>
      </c>
      <c r="O62" s="23">
        <v>8344</v>
      </c>
      <c r="P62" s="24">
        <v>1</v>
      </c>
      <c r="Q62" s="18" t="s">
        <v>152</v>
      </c>
      <c r="R62" s="18" t="s">
        <v>158</v>
      </c>
      <c r="S62" s="18" t="s">
        <v>211</v>
      </c>
      <c r="T62" s="25">
        <f>+IF(S62="VIATICOS",VLOOKUP(C62,VIATICOS!$B:$L,11,FALSE),0)</f>
        <v>0</v>
      </c>
      <c r="U62" s="25">
        <f>+IF(S62="BENEFICIOS MEDICOS",VLOOKUP(C62,'BENEFICIOS MÉDICOS'!$B:$L,11,FALSE),0)</f>
        <v>0</v>
      </c>
      <c r="V62" s="25">
        <f>+IF(S62="ACTIVIDADES DE ESPARCIMIENTO",VLOOKUP(C62,'ACTIVIDADES DE ESPARCIMIENTO'!$B:$L,11,FALSE),0)</f>
        <v>0</v>
      </c>
    </row>
    <row r="63" spans="1:22" x14ac:dyDescent="0.25">
      <c r="A63" s="18" t="s">
        <v>209</v>
      </c>
      <c r="B63" s="18" t="s">
        <v>159</v>
      </c>
      <c r="C63" s="19">
        <v>21</v>
      </c>
      <c r="D63" s="19">
        <v>271731001</v>
      </c>
      <c r="E63" s="20">
        <v>0</v>
      </c>
      <c r="F63" s="20">
        <v>1</v>
      </c>
      <c r="G63" s="21">
        <v>3531569</v>
      </c>
      <c r="H63" s="22">
        <v>1002233</v>
      </c>
      <c r="I63" s="22">
        <v>2469332</v>
      </c>
      <c r="J63" s="22">
        <v>24688</v>
      </c>
      <c r="K63" s="22">
        <v>0</v>
      </c>
      <c r="L63" s="22">
        <v>0</v>
      </c>
      <c r="M63" s="22">
        <v>35316</v>
      </c>
      <c r="N63" s="22">
        <v>0</v>
      </c>
      <c r="O63" s="23">
        <v>3471565</v>
      </c>
      <c r="P63" s="24">
        <v>0.9830092516952097</v>
      </c>
      <c r="Q63" s="18" t="s">
        <v>160</v>
      </c>
      <c r="R63" s="18" t="s">
        <v>161</v>
      </c>
      <c r="S63" s="18" t="s">
        <v>211</v>
      </c>
      <c r="T63" s="25">
        <f>+IF(S63="VIATICOS",VLOOKUP(C63,VIATICOS!$B:$L,11,FALSE),0)</f>
        <v>0</v>
      </c>
      <c r="U63" s="25">
        <f>+IF(S63="BENEFICIOS MEDICOS",VLOOKUP(C63,'BENEFICIOS MÉDICOS'!$B:$L,11,FALSE),0)</f>
        <v>0</v>
      </c>
      <c r="V63" s="25">
        <f>+IF(S63="ACTIVIDADES DE ESPARCIMIENTO",VLOOKUP(C63,'ACTIVIDADES DE ESPARCIMIENTO'!$B:$L,11,FALSE),0)</f>
        <v>0</v>
      </c>
    </row>
    <row r="64" spans="1:22" x14ac:dyDescent="0.25">
      <c r="A64" s="18" t="s">
        <v>209</v>
      </c>
      <c r="B64" s="18" t="s">
        <v>162</v>
      </c>
      <c r="C64" s="19">
        <v>22</v>
      </c>
      <c r="D64" s="19">
        <v>540211300</v>
      </c>
      <c r="E64" s="20">
        <v>0</v>
      </c>
      <c r="F64" s="20">
        <v>1</v>
      </c>
      <c r="G64" s="21">
        <v>32175188</v>
      </c>
      <c r="H64" s="22">
        <v>6402775</v>
      </c>
      <c r="I64" s="22">
        <v>2286633</v>
      </c>
      <c r="J64" s="22">
        <v>66772</v>
      </c>
      <c r="K64" s="22">
        <v>457120</v>
      </c>
      <c r="L64" s="22">
        <v>477722</v>
      </c>
      <c r="M64" s="22">
        <v>22484166</v>
      </c>
      <c r="N64" s="22">
        <v>0</v>
      </c>
      <c r="O64" s="23">
        <v>9146528</v>
      </c>
      <c r="P64" s="24">
        <v>0.28427271349587763</v>
      </c>
      <c r="Q64" s="18" t="s">
        <v>163</v>
      </c>
      <c r="R64" s="18" t="s">
        <v>164</v>
      </c>
      <c r="S64" s="18" t="s">
        <v>213</v>
      </c>
      <c r="T64" s="25">
        <f>+IF(S64="VIATICOS",VLOOKUP(C64,VIATICOS!$B:$L,11,FALSE),0)</f>
        <v>0</v>
      </c>
      <c r="U64" s="25">
        <f>+IF(S64="BENEFICIOS MEDICOS",VLOOKUP(C64,'BENEFICIOS MÉDICOS'!$B:$L,11,FALSE),0)</f>
        <v>0</v>
      </c>
      <c r="V64" s="25">
        <f>+IF(S64="ACTIVIDADES DE ESPARCIMIENTO",VLOOKUP(C64,'ACTIVIDADES DE ESPARCIMIENTO'!$B:$L,11,FALSE),0)</f>
        <v>0</v>
      </c>
    </row>
    <row r="65" spans="1:22" x14ac:dyDescent="0.25">
      <c r="A65" s="18" t="s">
        <v>209</v>
      </c>
      <c r="B65" s="18" t="s">
        <v>165</v>
      </c>
      <c r="C65" s="19">
        <v>22</v>
      </c>
      <c r="D65" s="19">
        <v>540211400</v>
      </c>
      <c r="E65" s="20">
        <v>0</v>
      </c>
      <c r="F65" s="20">
        <v>1</v>
      </c>
      <c r="G65" s="21">
        <v>-23013</v>
      </c>
      <c r="H65" s="22">
        <v>-4723</v>
      </c>
      <c r="I65" s="22">
        <v>-1687</v>
      </c>
      <c r="J65" s="22">
        <v>-49</v>
      </c>
      <c r="K65" s="22">
        <v>-337</v>
      </c>
      <c r="L65" s="22">
        <v>-352</v>
      </c>
      <c r="M65" s="22">
        <v>-15865</v>
      </c>
      <c r="N65" s="22">
        <v>0</v>
      </c>
      <c r="O65" s="23">
        <v>-6747</v>
      </c>
      <c r="P65" s="24">
        <v>0.29318211445704601</v>
      </c>
      <c r="Q65" s="18" t="s">
        <v>166</v>
      </c>
      <c r="R65" s="18" t="s">
        <v>167</v>
      </c>
      <c r="S65" s="18" t="s">
        <v>213</v>
      </c>
      <c r="T65" s="25">
        <f>+IF(S65="VIATICOS",VLOOKUP(C65,VIATICOS!$B:$L,11,FALSE),0)</f>
        <v>0</v>
      </c>
      <c r="U65" s="25">
        <f>+IF(S65="BENEFICIOS MEDICOS",VLOOKUP(C65,'BENEFICIOS MÉDICOS'!$B:$L,11,FALSE),0)</f>
        <v>0</v>
      </c>
      <c r="V65" s="25">
        <f>+IF(S65="ACTIVIDADES DE ESPARCIMIENTO",VLOOKUP(C65,'ACTIVIDADES DE ESPARCIMIENTO'!$B:$L,11,FALSE),0)</f>
        <v>0</v>
      </c>
    </row>
    <row r="66" spans="1:22" x14ac:dyDescent="0.25">
      <c r="A66" s="18" t="s">
        <v>209</v>
      </c>
      <c r="B66" s="18" t="s">
        <v>168</v>
      </c>
      <c r="C66" s="19">
        <v>22</v>
      </c>
      <c r="D66" s="19">
        <v>551540100</v>
      </c>
      <c r="E66" s="20">
        <v>0</v>
      </c>
      <c r="F66" s="20">
        <v>1</v>
      </c>
      <c r="G66" s="21">
        <v>1252298</v>
      </c>
      <c r="H66" s="22">
        <v>489314</v>
      </c>
      <c r="I66" s="22">
        <v>136760</v>
      </c>
      <c r="J66" s="22">
        <v>4131</v>
      </c>
      <c r="K66" s="22">
        <v>20001</v>
      </c>
      <c r="L66" s="22">
        <v>150802</v>
      </c>
      <c r="M66" s="22">
        <v>451290</v>
      </c>
      <c r="N66" s="22">
        <v>0</v>
      </c>
      <c r="O66" s="23">
        <v>627610</v>
      </c>
      <c r="P66" s="24">
        <v>0.50116665522104165</v>
      </c>
      <c r="Q66" s="18" t="s">
        <v>169</v>
      </c>
      <c r="R66" s="18" t="s">
        <v>170</v>
      </c>
      <c r="S66" s="18" t="s">
        <v>211</v>
      </c>
      <c r="T66" s="25">
        <f>+IF(S66="VIATICOS",VLOOKUP(C66,VIATICOS!$B:$L,11,FALSE),0)</f>
        <v>0</v>
      </c>
      <c r="U66" s="25">
        <f>+IF(S66="BENEFICIOS MEDICOS",VLOOKUP(C66,'BENEFICIOS MÉDICOS'!$B:$L,11,FALSE),0)</f>
        <v>0</v>
      </c>
      <c r="V66" s="25">
        <f>+IF(S66="ACTIVIDADES DE ESPARCIMIENTO",VLOOKUP(C66,'ACTIVIDADES DE ESPARCIMIENTO'!$B:$L,11,FALSE),0)</f>
        <v>0</v>
      </c>
    </row>
    <row r="67" spans="1:22" x14ac:dyDescent="0.25">
      <c r="A67" s="18" t="s">
        <v>209</v>
      </c>
      <c r="B67" s="18" t="s">
        <v>171</v>
      </c>
      <c r="C67" s="19">
        <v>23</v>
      </c>
      <c r="D67" s="19">
        <v>540211300</v>
      </c>
      <c r="E67" s="20">
        <v>0</v>
      </c>
      <c r="F67" s="20">
        <v>1</v>
      </c>
      <c r="G67" s="21">
        <v>24279853</v>
      </c>
      <c r="H67" s="22">
        <v>5126910</v>
      </c>
      <c r="I67" s="22">
        <v>1830983</v>
      </c>
      <c r="J67" s="22">
        <v>53463</v>
      </c>
      <c r="K67" s="22">
        <v>366031</v>
      </c>
      <c r="L67" s="22">
        <v>393282</v>
      </c>
      <c r="M67" s="22">
        <v>16509184</v>
      </c>
      <c r="N67" s="22">
        <v>0</v>
      </c>
      <c r="O67" s="23">
        <v>7323924</v>
      </c>
      <c r="P67" s="24">
        <v>0.30164614258578915</v>
      </c>
      <c r="Q67" s="18" t="s">
        <v>163</v>
      </c>
      <c r="R67" s="18" t="s">
        <v>164</v>
      </c>
      <c r="S67" s="18" t="s">
        <v>213</v>
      </c>
      <c r="T67" s="25">
        <f>+IF(S67="VIATICOS",VLOOKUP(C67,VIATICOS!$B:$L,11,FALSE),0)</f>
        <v>0</v>
      </c>
      <c r="U67" s="25">
        <f>+IF(S67="BENEFICIOS MEDICOS",VLOOKUP(C67,'BENEFICIOS MÉDICOS'!$B:$L,11,FALSE),0)</f>
        <v>0</v>
      </c>
      <c r="V67" s="25">
        <f>+IF(S67="ACTIVIDADES DE ESPARCIMIENTO",VLOOKUP(C67,'ACTIVIDADES DE ESPARCIMIENTO'!$B:$L,11,FALSE),0)</f>
        <v>0</v>
      </c>
    </row>
    <row r="68" spans="1:22" x14ac:dyDescent="0.25">
      <c r="A68" s="18" t="s">
        <v>209</v>
      </c>
      <c r="B68" s="18" t="s">
        <v>172</v>
      </c>
      <c r="C68" s="19">
        <v>23</v>
      </c>
      <c r="D68" s="19">
        <v>540211400</v>
      </c>
      <c r="E68" s="20">
        <v>0</v>
      </c>
      <c r="F68" s="20">
        <v>1</v>
      </c>
      <c r="G68" s="21">
        <v>-536271</v>
      </c>
      <c r="H68" s="22">
        <v>-113238</v>
      </c>
      <c r="I68" s="22">
        <v>-40441</v>
      </c>
      <c r="J68" s="22">
        <v>-1181</v>
      </c>
      <c r="K68" s="22">
        <v>-8084</v>
      </c>
      <c r="L68" s="22">
        <v>-8687</v>
      </c>
      <c r="M68" s="22">
        <v>-364640</v>
      </c>
      <c r="N68" s="22">
        <v>0</v>
      </c>
      <c r="O68" s="23">
        <v>-161763</v>
      </c>
      <c r="P68" s="24">
        <v>0.30164413141862978</v>
      </c>
      <c r="Q68" s="18" t="s">
        <v>166</v>
      </c>
      <c r="R68" s="18" t="s">
        <v>167</v>
      </c>
      <c r="S68" s="18" t="s">
        <v>213</v>
      </c>
      <c r="T68" s="25">
        <f>+IF(S68="VIATICOS",VLOOKUP(C68,VIATICOS!$B:$L,11,FALSE),0)</f>
        <v>0</v>
      </c>
      <c r="U68" s="25">
        <f>+IF(S68="BENEFICIOS MEDICOS",VLOOKUP(C68,'BENEFICIOS MÉDICOS'!$B:$L,11,FALSE),0)</f>
        <v>0</v>
      </c>
      <c r="V68" s="25">
        <f>+IF(S68="ACTIVIDADES DE ESPARCIMIENTO",VLOOKUP(C68,'ACTIVIDADES DE ESPARCIMIENTO'!$B:$L,11,FALSE),0)</f>
        <v>0</v>
      </c>
    </row>
    <row r="69" spans="1:22" x14ac:dyDescent="0.25">
      <c r="A69" s="18" t="s">
        <v>209</v>
      </c>
      <c r="B69" s="18" t="s">
        <v>173</v>
      </c>
      <c r="C69" s="19">
        <v>23</v>
      </c>
      <c r="D69" s="19">
        <v>551540100</v>
      </c>
      <c r="E69" s="20">
        <v>0</v>
      </c>
      <c r="F69" s="20">
        <v>1</v>
      </c>
      <c r="G69" s="21">
        <v>1638093</v>
      </c>
      <c r="H69" s="22">
        <v>715332</v>
      </c>
      <c r="I69" s="22">
        <v>147454</v>
      </c>
      <c r="J69" s="22">
        <v>4472</v>
      </c>
      <c r="K69" s="22">
        <v>19633</v>
      </c>
      <c r="L69" s="22">
        <v>22242</v>
      </c>
      <c r="M69" s="22">
        <v>728960</v>
      </c>
      <c r="N69" s="22">
        <v>0</v>
      </c>
      <c r="O69" s="23">
        <v>844431</v>
      </c>
      <c r="P69" s="24">
        <v>0.51549637291655603</v>
      </c>
      <c r="Q69" s="18" t="s">
        <v>169</v>
      </c>
      <c r="R69" s="18" t="s">
        <v>170</v>
      </c>
      <c r="S69" s="18" t="s">
        <v>211</v>
      </c>
      <c r="T69" s="25">
        <f>+IF(S69="VIATICOS",VLOOKUP(C69,VIATICOS!$B:$L,11,FALSE),0)</f>
        <v>0</v>
      </c>
      <c r="U69" s="25">
        <f>+IF(S69="BENEFICIOS MEDICOS",VLOOKUP(C69,'BENEFICIOS MÉDICOS'!$B:$L,11,FALSE),0)</f>
        <v>0</v>
      </c>
      <c r="V69" s="25">
        <f>+IF(S69="ACTIVIDADES DE ESPARCIMIENTO",VLOOKUP(C69,'ACTIVIDADES DE ESPARCIMIENTO'!$B:$L,11,FALSE),0)</f>
        <v>0</v>
      </c>
    </row>
    <row r="70" spans="1:22" x14ac:dyDescent="0.25">
      <c r="A70" s="18" t="s">
        <v>209</v>
      </c>
      <c r="B70" s="18" t="s">
        <v>174</v>
      </c>
      <c r="C70" s="19">
        <v>23</v>
      </c>
      <c r="D70" s="19">
        <v>552730200</v>
      </c>
      <c r="E70" s="20">
        <v>0</v>
      </c>
      <c r="F70" s="20">
        <v>1</v>
      </c>
      <c r="G70" s="21">
        <v>-1005002</v>
      </c>
      <c r="H70" s="22">
        <v>-435440</v>
      </c>
      <c r="I70" s="22">
        <v>-256950</v>
      </c>
      <c r="J70" s="22">
        <v>-7818</v>
      </c>
      <c r="K70" s="22">
        <v>-92102</v>
      </c>
      <c r="L70" s="22">
        <v>-93770</v>
      </c>
      <c r="M70" s="22">
        <v>-118922</v>
      </c>
      <c r="N70" s="22">
        <v>0</v>
      </c>
      <c r="O70" s="23">
        <v>-779142</v>
      </c>
      <c r="P70" s="24">
        <v>0.77526412882760432</v>
      </c>
      <c r="Q70" s="18" t="s">
        <v>166</v>
      </c>
      <c r="R70" s="18" t="s">
        <v>175</v>
      </c>
      <c r="S70" s="18" t="s">
        <v>213</v>
      </c>
      <c r="T70" s="25">
        <f>+IF(S70="VIATICOS",VLOOKUP(C70,VIATICOS!$B:$L,11,FALSE),0)</f>
        <v>0</v>
      </c>
      <c r="U70" s="25">
        <f>+IF(S70="BENEFICIOS MEDICOS",VLOOKUP(C70,'BENEFICIOS MÉDICOS'!$B:$L,11,FALSE),0)</f>
        <v>0</v>
      </c>
      <c r="V70" s="25">
        <f>+IF(S70="ACTIVIDADES DE ESPARCIMIENTO",VLOOKUP(C70,'ACTIVIDADES DE ESPARCIMIENTO'!$B:$L,11,FALSE),0)</f>
        <v>0</v>
      </c>
    </row>
    <row r="71" spans="1:22" x14ac:dyDescent="0.25">
      <c r="A71" s="18" t="s">
        <v>209</v>
      </c>
      <c r="B71" s="18" t="s">
        <v>176</v>
      </c>
      <c r="C71" s="19">
        <v>24</v>
      </c>
      <c r="D71" s="19">
        <v>540211300</v>
      </c>
      <c r="E71" s="20">
        <v>0</v>
      </c>
      <c r="F71" s="20">
        <v>1</v>
      </c>
      <c r="G71" s="21">
        <v>113045</v>
      </c>
      <c r="H71" s="22">
        <v>67009</v>
      </c>
      <c r="I71" s="22">
        <v>23931</v>
      </c>
      <c r="J71" s="22">
        <v>699</v>
      </c>
      <c r="K71" s="22">
        <v>4784</v>
      </c>
      <c r="L71" s="22">
        <v>10290</v>
      </c>
      <c r="M71" s="22">
        <v>6332</v>
      </c>
      <c r="N71" s="22">
        <v>0</v>
      </c>
      <c r="O71" s="23">
        <v>95724</v>
      </c>
      <c r="P71" s="24">
        <v>0.84677783183687916</v>
      </c>
      <c r="Q71" s="18" t="s">
        <v>163</v>
      </c>
      <c r="R71" s="18" t="s">
        <v>164</v>
      </c>
      <c r="S71" s="18" t="s">
        <v>213</v>
      </c>
      <c r="T71" s="25">
        <f>+IF(S71="VIATICOS",VLOOKUP(C71,VIATICOS!$B:$L,11,FALSE),0)</f>
        <v>0</v>
      </c>
      <c r="U71" s="25">
        <f>+IF(S71="BENEFICIOS MEDICOS",VLOOKUP(C71,'BENEFICIOS MÉDICOS'!$B:$L,11,FALSE),0)</f>
        <v>0</v>
      </c>
      <c r="V71" s="25">
        <f>+IF(S71="ACTIVIDADES DE ESPARCIMIENTO",VLOOKUP(C71,'ACTIVIDADES DE ESPARCIMIENTO'!$B:$L,11,FALSE),0)</f>
        <v>0</v>
      </c>
    </row>
    <row r="72" spans="1:22" x14ac:dyDescent="0.25">
      <c r="A72" s="18" t="s">
        <v>209</v>
      </c>
      <c r="B72" s="18" t="s">
        <v>177</v>
      </c>
      <c r="C72" s="19">
        <v>24</v>
      </c>
      <c r="D72" s="19">
        <v>540211400</v>
      </c>
      <c r="E72" s="20">
        <v>0</v>
      </c>
      <c r="F72" s="20">
        <v>1</v>
      </c>
      <c r="G72" s="21">
        <v>-3024720</v>
      </c>
      <c r="H72" s="22">
        <v>-1792927</v>
      </c>
      <c r="I72" s="22">
        <v>-640311</v>
      </c>
      <c r="J72" s="22">
        <v>-18698</v>
      </c>
      <c r="K72" s="22">
        <v>-128005</v>
      </c>
      <c r="L72" s="22">
        <v>-275353</v>
      </c>
      <c r="M72" s="22">
        <v>-169426</v>
      </c>
      <c r="N72" s="22">
        <v>0</v>
      </c>
      <c r="O72" s="23">
        <v>-2561243</v>
      </c>
      <c r="P72" s="24">
        <v>0.84677027956306694</v>
      </c>
      <c r="Q72" s="18" t="s">
        <v>166</v>
      </c>
      <c r="R72" s="18" t="s">
        <v>167</v>
      </c>
      <c r="S72" s="18" t="s">
        <v>213</v>
      </c>
      <c r="T72" s="25">
        <f>+IF(S72="VIATICOS",VLOOKUP(C72,VIATICOS!$B:$L,11,FALSE),0)</f>
        <v>0</v>
      </c>
      <c r="U72" s="25">
        <f>+IF(S72="BENEFICIOS MEDICOS",VLOOKUP(C72,'BENEFICIOS MÉDICOS'!$B:$L,11,FALSE),0)</f>
        <v>0</v>
      </c>
      <c r="V72" s="25">
        <f>+IF(S72="ACTIVIDADES DE ESPARCIMIENTO",VLOOKUP(C72,'ACTIVIDADES DE ESPARCIMIENTO'!$B:$L,11,FALSE),0)</f>
        <v>0</v>
      </c>
    </row>
    <row r="73" spans="1:22" x14ac:dyDescent="0.25">
      <c r="A73" s="18" t="s">
        <v>209</v>
      </c>
      <c r="B73" s="18" t="s">
        <v>178</v>
      </c>
      <c r="C73" s="19">
        <v>24</v>
      </c>
      <c r="D73" s="19">
        <v>551540100</v>
      </c>
      <c r="E73" s="20">
        <v>0</v>
      </c>
      <c r="F73" s="20">
        <v>1</v>
      </c>
      <c r="G73" s="21">
        <v>2868866</v>
      </c>
      <c r="H73" s="22">
        <v>783648</v>
      </c>
      <c r="I73" s="22">
        <v>12633</v>
      </c>
      <c r="J73" s="22">
        <v>380</v>
      </c>
      <c r="K73" s="22">
        <v>5851</v>
      </c>
      <c r="L73" s="22">
        <v>2058652</v>
      </c>
      <c r="M73" s="22">
        <v>7702</v>
      </c>
      <c r="N73" s="22">
        <v>0</v>
      </c>
      <c r="O73" s="23">
        <v>763848</v>
      </c>
      <c r="P73" s="24">
        <v>0.26625433185098224</v>
      </c>
      <c r="Q73" s="18" t="s">
        <v>169</v>
      </c>
      <c r="R73" s="18" t="s">
        <v>170</v>
      </c>
      <c r="S73" s="18" t="s">
        <v>211</v>
      </c>
      <c r="T73" s="25">
        <f>+IF(S73="VIATICOS",VLOOKUP(C73,VIATICOS!$B:$L,11,FALSE),0)</f>
        <v>0</v>
      </c>
      <c r="U73" s="25">
        <f>+IF(S73="BENEFICIOS MEDICOS",VLOOKUP(C73,'BENEFICIOS MÉDICOS'!$B:$L,11,FALSE),0)</f>
        <v>0</v>
      </c>
      <c r="V73" s="25">
        <f>+IF(S73="ACTIVIDADES DE ESPARCIMIENTO",VLOOKUP(C73,'ACTIVIDADES DE ESPARCIMIENTO'!$B:$L,11,FALSE),0)</f>
        <v>0</v>
      </c>
    </row>
    <row r="74" spans="1:22" x14ac:dyDescent="0.25">
      <c r="A74" s="18" t="s">
        <v>209</v>
      </c>
      <c r="B74" s="18" t="s">
        <v>180</v>
      </c>
      <c r="C74" s="19">
        <v>33</v>
      </c>
      <c r="D74" s="19" t="s">
        <v>181</v>
      </c>
      <c r="E74" s="20">
        <v>0</v>
      </c>
      <c r="F74" s="20">
        <v>1</v>
      </c>
      <c r="G74" s="21">
        <v>448333</v>
      </c>
      <c r="H74" s="22">
        <v>84735</v>
      </c>
      <c r="I74" s="22">
        <v>292314</v>
      </c>
      <c r="J74" s="22">
        <v>0</v>
      </c>
      <c r="K74" s="22">
        <v>30038</v>
      </c>
      <c r="L74" s="22">
        <v>448</v>
      </c>
      <c r="M74" s="22">
        <v>40798</v>
      </c>
      <c r="N74" s="22">
        <v>0</v>
      </c>
      <c r="O74" s="23">
        <v>407087</v>
      </c>
      <c r="P74" s="24">
        <v>0.90800141858841532</v>
      </c>
      <c r="Q74" s="18" t="s">
        <v>179</v>
      </c>
      <c r="R74" s="18" t="s">
        <v>182</v>
      </c>
      <c r="S74" s="18" t="s">
        <v>211</v>
      </c>
      <c r="T74" s="25">
        <f>+IF(S74="VIATICOS",VLOOKUP(C74,VIATICOS!$B:$L,11,FALSE),0)</f>
        <v>0</v>
      </c>
      <c r="U74" s="25">
        <f>+IF(S74="BENEFICIOS MEDICOS",VLOOKUP(C74,'BENEFICIOS MÉDICOS'!$B:$L,11,FALSE),0)</f>
        <v>0</v>
      </c>
      <c r="V74" s="25">
        <f>+IF(S74="ACTIVIDADES DE ESPARCIMIENTO",VLOOKUP(C74,'ACTIVIDADES DE ESPARCIMIENTO'!$B:$L,11,FALSE),0)</f>
        <v>0</v>
      </c>
    </row>
    <row r="75" spans="1:22" x14ac:dyDescent="0.25">
      <c r="A75" s="18" t="s">
        <v>209</v>
      </c>
      <c r="B75" s="18" t="s">
        <v>183</v>
      </c>
      <c r="C75" s="19">
        <v>34</v>
      </c>
      <c r="D75" s="19" t="s">
        <v>184</v>
      </c>
      <c r="E75" s="20">
        <v>0</v>
      </c>
      <c r="F75" s="20">
        <v>1</v>
      </c>
      <c r="G75" s="21">
        <v>736723</v>
      </c>
      <c r="H75" s="22">
        <v>736723</v>
      </c>
      <c r="I75" s="22">
        <v>0</v>
      </c>
      <c r="J75" s="22">
        <v>0</v>
      </c>
      <c r="K75" s="22">
        <v>0</v>
      </c>
      <c r="L75" s="22">
        <v>0</v>
      </c>
      <c r="M75" s="22">
        <v>0</v>
      </c>
      <c r="N75" s="22">
        <v>0</v>
      </c>
      <c r="O75" s="23">
        <v>736723</v>
      </c>
      <c r="P75" s="24">
        <v>1</v>
      </c>
      <c r="Q75" s="18" t="s">
        <v>185</v>
      </c>
      <c r="R75" s="18" t="s">
        <v>186</v>
      </c>
      <c r="S75" s="18" t="s">
        <v>211</v>
      </c>
      <c r="T75" s="25">
        <f>+IF(S75="VIATICOS",VLOOKUP(C75,VIATICOS!$B:$L,11,FALSE),0)</f>
        <v>0</v>
      </c>
      <c r="U75" s="25">
        <f>+IF(S75="BENEFICIOS MEDICOS",VLOOKUP(C75,'BENEFICIOS MÉDICOS'!$B:$L,11,FALSE),0)</f>
        <v>0</v>
      </c>
      <c r="V75" s="25">
        <f>+IF(S75="ACTIVIDADES DE ESPARCIMIENTO",VLOOKUP(C75,'ACTIVIDADES DE ESPARCIMIENTO'!$B:$L,11,FALSE),0)</f>
        <v>0</v>
      </c>
    </row>
    <row r="76" spans="1:22" x14ac:dyDescent="0.25">
      <c r="A76" s="18" t="s">
        <v>209</v>
      </c>
      <c r="B76" s="18" t="s">
        <v>187</v>
      </c>
      <c r="C76" s="19">
        <v>34</v>
      </c>
      <c r="D76" s="19" t="s">
        <v>188</v>
      </c>
      <c r="E76" s="20">
        <v>0</v>
      </c>
      <c r="F76" s="20">
        <v>1</v>
      </c>
      <c r="G76" s="21">
        <v>7811231</v>
      </c>
      <c r="H76" s="22">
        <v>7811231</v>
      </c>
      <c r="I76" s="22">
        <v>0</v>
      </c>
      <c r="J76" s="22">
        <v>0</v>
      </c>
      <c r="K76" s="22">
        <v>0</v>
      </c>
      <c r="L76" s="22">
        <v>0</v>
      </c>
      <c r="M76" s="22">
        <v>0</v>
      </c>
      <c r="N76" s="22">
        <v>0</v>
      </c>
      <c r="O76" s="23">
        <v>7811231</v>
      </c>
      <c r="P76" s="24">
        <v>1</v>
      </c>
      <c r="Q76" s="18" t="s">
        <v>189</v>
      </c>
      <c r="R76" s="18" t="s">
        <v>190</v>
      </c>
      <c r="S76" s="18" t="s">
        <v>211</v>
      </c>
      <c r="T76" s="25">
        <f>+IF(S76="VIATICOS",VLOOKUP(C76,VIATICOS!$B:$L,11,FALSE),0)</f>
        <v>0</v>
      </c>
      <c r="U76" s="25">
        <f>+IF(S76="BENEFICIOS MEDICOS",VLOOKUP(C76,'BENEFICIOS MÉDICOS'!$B:$L,11,FALSE),0)</f>
        <v>0</v>
      </c>
      <c r="V76" s="25">
        <f>+IF(S76="ACTIVIDADES DE ESPARCIMIENTO",VLOOKUP(C76,'ACTIVIDADES DE ESPARCIMIENTO'!$B:$L,11,FALSE),0)</f>
        <v>0</v>
      </c>
    </row>
    <row r="77" spans="1:22" x14ac:dyDescent="0.25">
      <c r="A77" s="18" t="s">
        <v>209</v>
      </c>
      <c r="B77" s="18" t="s">
        <v>191</v>
      </c>
      <c r="C77" s="19">
        <v>34</v>
      </c>
      <c r="D77" s="19" t="s">
        <v>192</v>
      </c>
      <c r="E77" s="20">
        <v>0</v>
      </c>
      <c r="F77" s="20">
        <v>1</v>
      </c>
      <c r="G77" s="21">
        <v>174917</v>
      </c>
      <c r="H77" s="22">
        <v>174917</v>
      </c>
      <c r="I77" s="22">
        <v>0</v>
      </c>
      <c r="J77" s="22">
        <v>0</v>
      </c>
      <c r="K77" s="22">
        <v>0</v>
      </c>
      <c r="L77" s="22">
        <v>0</v>
      </c>
      <c r="M77" s="22">
        <v>0</v>
      </c>
      <c r="N77" s="22">
        <v>0</v>
      </c>
      <c r="O77" s="23">
        <v>174917</v>
      </c>
      <c r="P77" s="24">
        <v>1</v>
      </c>
      <c r="Q77" s="18" t="s">
        <v>189</v>
      </c>
      <c r="R77" s="18" t="s">
        <v>190</v>
      </c>
      <c r="S77" s="18" t="s">
        <v>211</v>
      </c>
      <c r="T77" s="25">
        <f>+IF(S77="VIATICOS",VLOOKUP(C77,VIATICOS!$B:$L,11,FALSE),0)</f>
        <v>0</v>
      </c>
      <c r="U77" s="25">
        <f>+IF(S77="BENEFICIOS MEDICOS",VLOOKUP(C77,'BENEFICIOS MÉDICOS'!$B:$L,11,FALSE),0)</f>
        <v>0</v>
      </c>
      <c r="V77" s="25">
        <f>+IF(S77="ACTIVIDADES DE ESPARCIMIENTO",VLOOKUP(C77,'ACTIVIDADES DE ESPARCIMIENTO'!$B:$L,11,FALSE),0)</f>
        <v>0</v>
      </c>
    </row>
    <row r="78" spans="1:22" x14ac:dyDescent="0.25">
      <c r="A78" s="18" t="s">
        <v>209</v>
      </c>
      <c r="B78" s="18" t="s">
        <v>193</v>
      </c>
      <c r="C78" s="19">
        <v>35</v>
      </c>
      <c r="D78" s="19">
        <v>420107</v>
      </c>
      <c r="E78" s="20">
        <v>0</v>
      </c>
      <c r="F78" s="20">
        <v>1</v>
      </c>
      <c r="G78" s="21">
        <v>4809102</v>
      </c>
      <c r="H78" s="22">
        <v>0</v>
      </c>
      <c r="I78" s="22">
        <v>0</v>
      </c>
      <c r="J78" s="22">
        <v>0</v>
      </c>
      <c r="K78" s="22">
        <v>0</v>
      </c>
      <c r="L78" s="22">
        <v>4809102</v>
      </c>
      <c r="M78" s="22">
        <v>0</v>
      </c>
      <c r="N78" s="22">
        <v>0</v>
      </c>
      <c r="O78" s="23">
        <v>0</v>
      </c>
      <c r="P78" s="24">
        <v>0</v>
      </c>
      <c r="Q78" s="18" t="s">
        <v>194</v>
      </c>
      <c r="R78" s="18" t="s">
        <v>195</v>
      </c>
      <c r="S78" s="18" t="s">
        <v>213</v>
      </c>
      <c r="T78" s="25">
        <f>+IF(S78="VIATICOS",VLOOKUP(C78,VIATICOS!$B:$L,11,FALSE),0)</f>
        <v>0</v>
      </c>
      <c r="U78" s="25">
        <f>+IF(S78="BENEFICIOS MEDICOS",VLOOKUP(C78,'BENEFICIOS MÉDICOS'!$B:$L,11,FALSE),0)</f>
        <v>0</v>
      </c>
      <c r="V78" s="25">
        <f>+IF(S78="ACTIVIDADES DE ESPARCIMIENTO",VLOOKUP(C78,'ACTIVIDADES DE ESPARCIMIENTO'!$B:$L,11,FALSE),0)</f>
        <v>-0.31299917706415009</v>
      </c>
    </row>
    <row r="79" spans="1:22" x14ac:dyDescent="0.25">
      <c r="A79" s="18" t="s">
        <v>209</v>
      </c>
      <c r="B79" s="18" t="s">
        <v>196</v>
      </c>
      <c r="C79" s="19">
        <v>36</v>
      </c>
      <c r="D79" s="19">
        <v>521423</v>
      </c>
      <c r="E79" s="20">
        <v>0</v>
      </c>
      <c r="F79" s="20">
        <v>1</v>
      </c>
      <c r="G79" s="21">
        <v>28034478.999999993</v>
      </c>
      <c r="H79" s="22">
        <v>28034478.999999993</v>
      </c>
      <c r="I79" s="22">
        <v>0</v>
      </c>
      <c r="J79" s="22">
        <v>0</v>
      </c>
      <c r="K79" s="22">
        <v>0</v>
      </c>
      <c r="L79" s="22">
        <v>0</v>
      </c>
      <c r="M79" s="22">
        <v>0</v>
      </c>
      <c r="N79" s="22">
        <v>0</v>
      </c>
      <c r="O79" s="23">
        <v>27193444.629999995</v>
      </c>
      <c r="P79" s="24">
        <v>0.97000000000000008</v>
      </c>
      <c r="Q79" s="18" t="s">
        <v>197</v>
      </c>
      <c r="R79" s="18" t="s">
        <v>198</v>
      </c>
      <c r="S79" s="18" t="s">
        <v>212</v>
      </c>
      <c r="T79" s="25">
        <f>+IF(S79="VIATICOS",VLOOKUP(C79,VIATICOS!$B:$L,11,FALSE),0)</f>
        <v>0</v>
      </c>
      <c r="U79" s="25">
        <f>+IF(S79="BENEFICIOS MEDICOS",VLOOKUP(C79,'BENEFICIOS MÉDICOS'!$B:$L,11,FALSE),0)</f>
        <v>-7.1292498159629236E-2</v>
      </c>
      <c r="V79" s="25">
        <f>+IF(S79="ACTIVIDADES DE ESPARCIMIENTO",VLOOKUP(C79,'ACTIVIDADES DE ESPARCIMIENTO'!$B:$L,11,FALSE),0)</f>
        <v>0</v>
      </c>
    </row>
    <row r="80" spans="1:22" x14ac:dyDescent="0.25">
      <c r="A80" s="18" t="s">
        <v>209</v>
      </c>
      <c r="B80" s="18" t="s">
        <v>199</v>
      </c>
      <c r="C80" s="19">
        <v>36</v>
      </c>
      <c r="D80" s="19">
        <v>541218</v>
      </c>
      <c r="E80" s="20">
        <v>0</v>
      </c>
      <c r="F80" s="20">
        <v>1</v>
      </c>
      <c r="G80" s="21">
        <v>10852114.000000002</v>
      </c>
      <c r="H80" s="22">
        <v>10852114.000000002</v>
      </c>
      <c r="I80" s="22">
        <v>0</v>
      </c>
      <c r="J80" s="22">
        <v>0</v>
      </c>
      <c r="K80" s="22">
        <v>0</v>
      </c>
      <c r="L80" s="22">
        <v>0</v>
      </c>
      <c r="M80" s="22">
        <v>0</v>
      </c>
      <c r="N80" s="22">
        <v>0</v>
      </c>
      <c r="O80" s="23">
        <v>10526550.580000002</v>
      </c>
      <c r="P80" s="24">
        <v>0.97</v>
      </c>
      <c r="Q80" s="18" t="s">
        <v>200</v>
      </c>
      <c r="R80" s="18" t="s">
        <v>201</v>
      </c>
      <c r="S80" s="18" t="s">
        <v>212</v>
      </c>
      <c r="T80" s="25">
        <f>+IF(S80="VIATICOS",VLOOKUP(C80,VIATICOS!$B:$L,11,FALSE),0)</f>
        <v>0</v>
      </c>
      <c r="U80" s="25">
        <f>+IF(S80="BENEFICIOS MEDICOS",VLOOKUP(C80,'BENEFICIOS MÉDICOS'!$B:$L,11,FALSE),0)</f>
        <v>-7.1292498159629236E-2</v>
      </c>
      <c r="V80" s="25">
        <f>+IF(S80="ACTIVIDADES DE ESPARCIMIENTO",VLOOKUP(C80,'ACTIVIDADES DE ESPARCIMIENTO'!$B:$L,11,FALSE),0)</f>
        <v>0</v>
      </c>
    </row>
    <row r="81" spans="1:22" x14ac:dyDescent="0.25">
      <c r="A81" s="18" t="s">
        <v>209</v>
      </c>
      <c r="B81" s="18" t="s">
        <v>202</v>
      </c>
      <c r="C81" s="19">
        <v>39</v>
      </c>
      <c r="D81" s="19">
        <v>551540100</v>
      </c>
      <c r="E81" s="20">
        <v>0</v>
      </c>
      <c r="F81" s="20">
        <v>1</v>
      </c>
      <c r="G81" s="21">
        <v>110384</v>
      </c>
      <c r="H81" s="22">
        <v>688</v>
      </c>
      <c r="I81" s="22">
        <v>245</v>
      </c>
      <c r="J81" s="22">
        <v>7</v>
      </c>
      <c r="K81" s="22">
        <v>49</v>
      </c>
      <c r="L81" s="22">
        <v>49</v>
      </c>
      <c r="M81" s="22">
        <v>109346</v>
      </c>
      <c r="N81" s="22">
        <v>0</v>
      </c>
      <c r="O81" s="23">
        <v>982</v>
      </c>
      <c r="P81" s="24">
        <v>8.8962168430207281E-3</v>
      </c>
      <c r="Q81" s="18" t="s">
        <v>169</v>
      </c>
      <c r="R81" s="18" t="s">
        <v>170</v>
      </c>
      <c r="S81" s="18" t="s">
        <v>211</v>
      </c>
      <c r="T81" s="25">
        <f>+IF(S81="VIATICOS",VLOOKUP(C81,VIATICOS!$B:$L,11,FALSE),0)</f>
        <v>0</v>
      </c>
      <c r="U81" s="25">
        <f>+IF(S81="BENEFICIOS MEDICOS",VLOOKUP(C81,'BENEFICIOS MÉDICOS'!$B:$L,11,FALSE),0)</f>
        <v>0</v>
      </c>
      <c r="V81" s="25">
        <f>+IF(S81="ACTIVIDADES DE ESPARCIMIENTO",VLOOKUP(C81,'ACTIVIDADES DE ESPARCIMIENTO'!$B:$L,11,FALSE),0)</f>
        <v>0</v>
      </c>
    </row>
  </sheetData>
  <autoFilter ref="A1:V81"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9"/>
  <sheetViews>
    <sheetView workbookViewId="0"/>
  </sheetViews>
  <sheetFormatPr baseColWidth="10" defaultRowHeight="15" x14ac:dyDescent="0.25"/>
  <cols>
    <col min="1" max="14" width="11.42578125" style="17"/>
    <col min="15" max="15" width="2.85546875" style="17" bestFit="1" customWidth="1"/>
    <col min="16" max="21" width="11.42578125" style="17"/>
    <col min="22" max="22" width="13.5703125" style="17" customWidth="1"/>
    <col min="23" max="16384" width="11.42578125" style="17"/>
  </cols>
  <sheetData>
    <row r="1" spans="1:22" ht="75" x14ac:dyDescent="0.25">
      <c r="A1" s="15" t="s">
        <v>208</v>
      </c>
      <c r="B1" s="15" t="s">
        <v>0</v>
      </c>
      <c r="C1" s="15" t="s">
        <v>1</v>
      </c>
      <c r="D1" s="15" t="s">
        <v>2</v>
      </c>
      <c r="E1" s="15" t="s">
        <v>5</v>
      </c>
      <c r="F1" s="15" t="s">
        <v>13</v>
      </c>
      <c r="G1" s="15" t="s">
        <v>14</v>
      </c>
      <c r="H1" s="15" t="s">
        <v>15</v>
      </c>
      <c r="I1" s="15" t="s">
        <v>16</v>
      </c>
      <c r="J1" s="15" t="s">
        <v>255</v>
      </c>
      <c r="K1" s="15" t="s">
        <v>256</v>
      </c>
      <c r="L1" s="15" t="s">
        <v>257</v>
      </c>
      <c r="M1" s="15" t="s">
        <v>258</v>
      </c>
      <c r="O1" s="15" t="s">
        <v>210</v>
      </c>
      <c r="P1" s="15" t="s">
        <v>1</v>
      </c>
      <c r="Q1" s="15" t="s">
        <v>260</v>
      </c>
      <c r="R1" s="15" t="s">
        <v>256</v>
      </c>
      <c r="S1" s="15" t="s">
        <v>259</v>
      </c>
      <c r="T1" s="15" t="s">
        <v>257</v>
      </c>
      <c r="U1" s="15" t="s">
        <v>261</v>
      </c>
      <c r="V1" s="15" t="s">
        <v>258</v>
      </c>
    </row>
    <row r="2" spans="1:22" x14ac:dyDescent="0.25">
      <c r="A2" s="18" t="s">
        <v>206</v>
      </c>
      <c r="B2" s="18" t="s">
        <v>68</v>
      </c>
      <c r="C2" s="19">
        <v>6</v>
      </c>
      <c r="D2" s="19">
        <v>52010211</v>
      </c>
      <c r="E2" s="21">
        <v>548445947</v>
      </c>
      <c r="F2" s="23">
        <v>465137764</v>
      </c>
      <c r="G2" s="24">
        <v>0.84810137907719829</v>
      </c>
      <c r="H2" s="18" t="s">
        <v>69</v>
      </c>
      <c r="I2" s="18" t="s">
        <v>70</v>
      </c>
      <c r="J2" s="18" t="s">
        <v>212</v>
      </c>
      <c r="K2" s="25">
        <v>0</v>
      </c>
      <c r="L2" s="25">
        <v>-0.38144564792278912</v>
      </c>
      <c r="M2" s="25">
        <v>0</v>
      </c>
      <c r="O2" s="19">
        <v>6</v>
      </c>
      <c r="P2" s="18" t="s">
        <v>224</v>
      </c>
      <c r="Q2" s="19">
        <f t="shared" ref="Q2:Q7" si="0">+COUNTIFS($C:$C,$O2,$J:$J,Q$9)</f>
        <v>0</v>
      </c>
      <c r="R2" s="25">
        <f>+VLOOKUP(O2,VIATICOS!$B:$L,11,FALSE)</f>
        <v>0</v>
      </c>
      <c r="S2" s="19">
        <f t="shared" ref="S2:S7" si="1">+COUNTIFS($C:$C,$O2,$J:$J,S$9)</f>
        <v>1</v>
      </c>
      <c r="T2" s="25">
        <f>+VLOOKUP(O2,'BENEFICIOS MÉDICOS'!$B:$L,11,FALSE)</f>
        <v>-0.38144564792278912</v>
      </c>
      <c r="U2" s="19">
        <f t="shared" ref="U2:U7" si="2">+COUNTIFS($C:$C,$O2,$J:$J,U$9)</f>
        <v>0</v>
      </c>
      <c r="V2" s="25">
        <f>+VLOOKUP(O2,'ACTIVIDADES DE ESPARCIMIENTO'!$B:$L,11,FALSE)</f>
        <v>0</v>
      </c>
    </row>
    <row r="3" spans="1:22" x14ac:dyDescent="0.25">
      <c r="A3" s="18" t="s">
        <v>206</v>
      </c>
      <c r="B3" s="18" t="s">
        <v>95</v>
      </c>
      <c r="C3" s="19">
        <v>10</v>
      </c>
      <c r="D3" s="19" t="s">
        <v>96</v>
      </c>
      <c r="E3" s="21">
        <v>6602481</v>
      </c>
      <c r="F3" s="23">
        <v>5292180</v>
      </c>
      <c r="G3" s="24">
        <v>0.80154414681390218</v>
      </c>
      <c r="H3" s="18" t="s">
        <v>97</v>
      </c>
      <c r="I3" s="18" t="s">
        <v>98</v>
      </c>
      <c r="J3" s="18" t="s">
        <v>213</v>
      </c>
      <c r="K3" s="25">
        <v>0</v>
      </c>
      <c r="L3" s="25">
        <v>0</v>
      </c>
      <c r="M3" s="25">
        <v>-0.65242850088370175</v>
      </c>
      <c r="O3" s="19">
        <v>10</v>
      </c>
      <c r="P3" s="18" t="s">
        <v>226</v>
      </c>
      <c r="Q3" s="19">
        <f t="shared" si="0"/>
        <v>0</v>
      </c>
      <c r="R3" s="25">
        <f>+VLOOKUP(O3,VIATICOS!$B:$L,11,FALSE)</f>
        <v>0</v>
      </c>
      <c r="S3" s="19">
        <f t="shared" si="1"/>
        <v>0</v>
      </c>
      <c r="T3" s="25">
        <f>+VLOOKUP(O3,'BENEFICIOS MÉDICOS'!$B:$L,11,FALSE)</f>
        <v>0</v>
      </c>
      <c r="U3" s="19">
        <f t="shared" si="2"/>
        <v>1</v>
      </c>
      <c r="V3" s="25">
        <f>+VLOOKUP(O3,'ACTIVIDADES DE ESPARCIMIENTO'!$B:$L,11,FALSE)</f>
        <v>-0.65242850088370175</v>
      </c>
    </row>
    <row r="4" spans="1:22" x14ac:dyDescent="0.25">
      <c r="A4" s="18" t="s">
        <v>206</v>
      </c>
      <c r="B4" s="18" t="s">
        <v>99</v>
      </c>
      <c r="C4" s="19">
        <v>14</v>
      </c>
      <c r="D4" s="19" t="s">
        <v>100</v>
      </c>
      <c r="E4" s="21">
        <v>144067068.00000018</v>
      </c>
      <c r="F4" s="23">
        <v>112415969.72727282</v>
      </c>
      <c r="G4" s="24">
        <v>0.78030303030303005</v>
      </c>
      <c r="H4" s="18" t="s">
        <v>101</v>
      </c>
      <c r="I4" s="18" t="s">
        <v>102</v>
      </c>
      <c r="J4" s="18" t="s">
        <v>212</v>
      </c>
      <c r="K4" s="25">
        <v>0</v>
      </c>
      <c r="L4" s="25">
        <v>-0.58664996833741645</v>
      </c>
      <c r="M4" s="25">
        <v>0</v>
      </c>
      <c r="O4" s="19">
        <v>14</v>
      </c>
      <c r="P4" s="18" t="s">
        <v>229</v>
      </c>
      <c r="Q4" s="19">
        <f t="shared" si="0"/>
        <v>0</v>
      </c>
      <c r="R4" s="25">
        <f>+VLOOKUP(O4,VIATICOS!$B:$L,11,FALSE)</f>
        <v>0</v>
      </c>
      <c r="S4" s="19">
        <f t="shared" si="1"/>
        <v>1</v>
      </c>
      <c r="T4" s="25">
        <f>+VLOOKUP(O4,'BENEFICIOS MÉDICOS'!$B:$L,11,FALSE)</f>
        <v>-0.58664996833741645</v>
      </c>
      <c r="U4" s="19">
        <f t="shared" si="2"/>
        <v>0</v>
      </c>
      <c r="V4" s="25">
        <f>+VLOOKUP(O4,'ACTIVIDADES DE ESPARCIMIENTO'!$B:$L,11,FALSE)</f>
        <v>0</v>
      </c>
    </row>
    <row r="5" spans="1:22" x14ac:dyDescent="0.25">
      <c r="A5" s="18" t="s">
        <v>206</v>
      </c>
      <c r="B5" s="18" t="s">
        <v>118</v>
      </c>
      <c r="C5" s="19">
        <v>25</v>
      </c>
      <c r="D5" s="19">
        <v>8261301</v>
      </c>
      <c r="E5" s="21">
        <v>48079624</v>
      </c>
      <c r="F5" s="23">
        <v>19375648.249433741</v>
      </c>
      <c r="G5" s="24">
        <v>0.402990843885005</v>
      </c>
      <c r="H5" s="18" t="s">
        <v>119</v>
      </c>
      <c r="I5" s="18" t="s">
        <v>120</v>
      </c>
      <c r="J5" s="18" t="s">
        <v>212</v>
      </c>
      <c r="K5" s="25">
        <v>0</v>
      </c>
      <c r="L5" s="25">
        <v>-0.57985736627797058</v>
      </c>
      <c r="M5" s="25">
        <v>0</v>
      </c>
      <c r="O5" s="19">
        <v>25</v>
      </c>
      <c r="P5" s="18" t="s">
        <v>235</v>
      </c>
      <c r="Q5" s="19">
        <f t="shared" si="0"/>
        <v>0</v>
      </c>
      <c r="R5" s="25">
        <f>+VLOOKUP(O5,VIATICOS!$B:$L,11,FALSE)</f>
        <v>0</v>
      </c>
      <c r="S5" s="19">
        <f t="shared" si="1"/>
        <v>2</v>
      </c>
      <c r="T5" s="25">
        <f>+VLOOKUP(O5,'BENEFICIOS MÉDICOS'!$B:$L,11,FALSE)</f>
        <v>-0.57985736627797058</v>
      </c>
      <c r="U5" s="19">
        <f t="shared" si="2"/>
        <v>0</v>
      </c>
      <c r="V5" s="25">
        <f>+VLOOKUP(O5,'ACTIVIDADES DE ESPARCIMIENTO'!$B:$L,11,FALSE)</f>
        <v>0</v>
      </c>
    </row>
    <row r="6" spans="1:22" x14ac:dyDescent="0.25">
      <c r="A6" s="18" t="s">
        <v>206</v>
      </c>
      <c r="B6" s="18" t="s">
        <v>124</v>
      </c>
      <c r="C6" s="19">
        <v>25</v>
      </c>
      <c r="D6" s="19">
        <v>8261440</v>
      </c>
      <c r="E6" s="21">
        <v>60738492</v>
      </c>
      <c r="F6" s="23">
        <v>24276455.1336964</v>
      </c>
      <c r="G6" s="24">
        <v>0.39968814394826263</v>
      </c>
      <c r="H6" s="18" t="s">
        <v>125</v>
      </c>
      <c r="I6" s="18" t="s">
        <v>126</v>
      </c>
      <c r="J6" s="18" t="s">
        <v>212</v>
      </c>
      <c r="K6" s="25">
        <v>0</v>
      </c>
      <c r="L6" s="25">
        <v>-0.57985736627797058</v>
      </c>
      <c r="M6" s="25">
        <v>0</v>
      </c>
      <c r="O6" s="19">
        <v>31</v>
      </c>
      <c r="P6" s="18" t="s">
        <v>239</v>
      </c>
      <c r="Q6" s="19">
        <f t="shared" si="0"/>
        <v>5</v>
      </c>
      <c r="R6" s="25">
        <f>+VLOOKUP(O6,VIATICOS!$B:$L,11,FALSE)</f>
        <v>-0.80375039996626896</v>
      </c>
      <c r="S6" s="19">
        <f t="shared" si="1"/>
        <v>0</v>
      </c>
      <c r="T6" s="25">
        <f>+VLOOKUP(O6,'BENEFICIOS MÉDICOS'!$B:$L,11,FALSE)</f>
        <v>0</v>
      </c>
      <c r="U6" s="19">
        <f t="shared" si="2"/>
        <v>0</v>
      </c>
      <c r="V6" s="25">
        <f>+VLOOKUP(O6,'ACTIVIDADES DE ESPARCIMIENTO'!$B:$L,11,FALSE)</f>
        <v>0</v>
      </c>
    </row>
    <row r="7" spans="1:22" x14ac:dyDescent="0.25">
      <c r="A7" s="18" t="s">
        <v>206</v>
      </c>
      <c r="B7" s="18" t="s">
        <v>132</v>
      </c>
      <c r="C7" s="19">
        <v>31</v>
      </c>
      <c r="D7" s="19">
        <v>50060204</v>
      </c>
      <c r="E7" s="21">
        <v>161962</v>
      </c>
      <c r="F7" s="23">
        <v>0</v>
      </c>
      <c r="G7" s="24">
        <v>0</v>
      </c>
      <c r="H7" s="18" t="s">
        <v>133</v>
      </c>
      <c r="I7" s="18" t="s">
        <v>134</v>
      </c>
      <c r="J7" s="18" t="s">
        <v>211</v>
      </c>
      <c r="K7" s="25">
        <v>-0.80375039996626896</v>
      </c>
      <c r="L7" s="25">
        <v>0</v>
      </c>
      <c r="M7" s="25">
        <v>0</v>
      </c>
      <c r="O7" s="19">
        <v>32</v>
      </c>
      <c r="P7" s="18" t="s">
        <v>240</v>
      </c>
      <c r="Q7" s="19">
        <f t="shared" si="0"/>
        <v>8</v>
      </c>
      <c r="R7" s="25">
        <f>+VLOOKUP(O7,VIATICOS!$B:$L,11,FALSE)</f>
        <v>-0.72798119518654947</v>
      </c>
      <c r="S7" s="19">
        <f t="shared" si="1"/>
        <v>0</v>
      </c>
      <c r="T7" s="25">
        <f>+VLOOKUP(O7,'BENEFICIOS MÉDICOS'!$B:$L,11,FALSE)</f>
        <v>0</v>
      </c>
      <c r="U7" s="19">
        <f t="shared" si="2"/>
        <v>0</v>
      </c>
      <c r="V7" s="25">
        <f>+VLOOKUP(O7,'ACTIVIDADES DE ESPARCIMIENTO'!$B:$L,11,FALSE)</f>
        <v>0</v>
      </c>
    </row>
    <row r="8" spans="1:22" x14ac:dyDescent="0.25">
      <c r="A8" s="18" t="s">
        <v>206</v>
      </c>
      <c r="B8" s="18" t="s">
        <v>135</v>
      </c>
      <c r="C8" s="19">
        <v>31</v>
      </c>
      <c r="D8" s="19">
        <v>51740204</v>
      </c>
      <c r="E8" s="21">
        <v>7763973</v>
      </c>
      <c r="F8" s="23">
        <v>7763973</v>
      </c>
      <c r="G8" s="24">
        <v>1</v>
      </c>
      <c r="H8" s="18" t="s">
        <v>48</v>
      </c>
      <c r="I8" s="18" t="s">
        <v>49</v>
      </c>
      <c r="J8" s="18" t="s">
        <v>211</v>
      </c>
      <c r="K8" s="25">
        <v>-0.80375039996626896</v>
      </c>
      <c r="L8" s="25">
        <v>0</v>
      </c>
      <c r="M8" s="25">
        <v>0</v>
      </c>
    </row>
    <row r="9" spans="1:22" x14ac:dyDescent="0.25">
      <c r="A9" s="18" t="s">
        <v>206</v>
      </c>
      <c r="B9" s="18" t="s">
        <v>136</v>
      </c>
      <c r="C9" s="19">
        <v>31</v>
      </c>
      <c r="D9" s="19">
        <v>51760204</v>
      </c>
      <c r="E9" s="21">
        <v>866734</v>
      </c>
      <c r="F9" s="23">
        <v>866734</v>
      </c>
      <c r="G9" s="24">
        <v>1</v>
      </c>
      <c r="H9" s="18" t="s">
        <v>54</v>
      </c>
      <c r="I9" s="18" t="s">
        <v>55</v>
      </c>
      <c r="J9" s="18" t="s">
        <v>211</v>
      </c>
      <c r="K9" s="25">
        <v>-0.80375039996626896</v>
      </c>
      <c r="L9" s="25">
        <v>0</v>
      </c>
      <c r="M9" s="25">
        <v>0</v>
      </c>
      <c r="Q9" s="18" t="s">
        <v>211</v>
      </c>
      <c r="S9" s="18" t="s">
        <v>212</v>
      </c>
      <c r="U9" s="18" t="s">
        <v>213</v>
      </c>
    </row>
    <row r="10" spans="1:22" x14ac:dyDescent="0.25">
      <c r="A10" s="18" t="s">
        <v>206</v>
      </c>
      <c r="B10" s="18" t="s">
        <v>137</v>
      </c>
      <c r="C10" s="19">
        <v>31</v>
      </c>
      <c r="D10" s="19">
        <v>52010204</v>
      </c>
      <c r="E10" s="21">
        <v>38261399</v>
      </c>
      <c r="F10" s="23">
        <v>37788428</v>
      </c>
      <c r="G10" s="24">
        <v>0.98763842900778409</v>
      </c>
      <c r="H10" s="18" t="s">
        <v>66</v>
      </c>
      <c r="I10" s="18" t="s">
        <v>67</v>
      </c>
      <c r="J10" s="18" t="s">
        <v>211</v>
      </c>
      <c r="K10" s="25">
        <v>-0.80375039996626896</v>
      </c>
      <c r="L10" s="25">
        <v>0</v>
      </c>
      <c r="M10" s="25">
        <v>0</v>
      </c>
    </row>
    <row r="11" spans="1:22" x14ac:dyDescent="0.25">
      <c r="A11" s="18" t="s">
        <v>206</v>
      </c>
      <c r="B11" s="18" t="s">
        <v>138</v>
      </c>
      <c r="C11" s="19">
        <v>31</v>
      </c>
      <c r="D11" s="19">
        <v>53060204</v>
      </c>
      <c r="E11" s="21">
        <v>809236</v>
      </c>
      <c r="F11" s="23">
        <v>809236</v>
      </c>
      <c r="G11" s="24">
        <v>1</v>
      </c>
      <c r="H11" s="18" t="s">
        <v>81</v>
      </c>
      <c r="I11" s="18" t="s">
        <v>82</v>
      </c>
      <c r="J11" s="18" t="s">
        <v>211</v>
      </c>
      <c r="K11" s="25">
        <v>-0.80375039996626896</v>
      </c>
      <c r="L11" s="25">
        <v>0</v>
      </c>
      <c r="M11" s="25">
        <v>0</v>
      </c>
    </row>
    <row r="12" spans="1:22" x14ac:dyDescent="0.25">
      <c r="A12" s="18" t="s">
        <v>206</v>
      </c>
      <c r="B12" s="18" t="s">
        <v>139</v>
      </c>
      <c r="C12" s="19">
        <v>32</v>
      </c>
      <c r="D12" s="19">
        <v>50060204</v>
      </c>
      <c r="E12" s="21">
        <v>318162</v>
      </c>
      <c r="F12" s="23">
        <v>0</v>
      </c>
      <c r="G12" s="24">
        <v>0</v>
      </c>
      <c r="H12" s="18" t="s">
        <v>133</v>
      </c>
      <c r="I12" s="18" t="s">
        <v>134</v>
      </c>
      <c r="J12" s="18" t="s">
        <v>211</v>
      </c>
      <c r="K12" s="25">
        <v>-0.72798119518654947</v>
      </c>
      <c r="L12" s="25">
        <v>0</v>
      </c>
      <c r="M12" s="25">
        <v>0</v>
      </c>
    </row>
    <row r="13" spans="1:22" x14ac:dyDescent="0.25">
      <c r="A13" s="18" t="s">
        <v>206</v>
      </c>
      <c r="B13" s="18" t="s">
        <v>140</v>
      </c>
      <c r="C13" s="19">
        <v>32</v>
      </c>
      <c r="D13" s="19">
        <v>50110204</v>
      </c>
      <c r="E13" s="21">
        <v>353</v>
      </c>
      <c r="F13" s="23">
        <v>0</v>
      </c>
      <c r="G13" s="24">
        <v>0</v>
      </c>
      <c r="H13" s="18" t="s">
        <v>141</v>
      </c>
      <c r="I13" s="18" t="s">
        <v>142</v>
      </c>
      <c r="J13" s="18" t="s">
        <v>211</v>
      </c>
      <c r="K13" s="25">
        <v>-0.72798119518654947</v>
      </c>
      <c r="L13" s="25">
        <v>0</v>
      </c>
      <c r="M13" s="25">
        <v>0</v>
      </c>
    </row>
    <row r="14" spans="1:22" x14ac:dyDescent="0.25">
      <c r="A14" s="18" t="s">
        <v>206</v>
      </c>
      <c r="B14" s="18" t="s">
        <v>143</v>
      </c>
      <c r="C14" s="19">
        <v>32</v>
      </c>
      <c r="D14" s="19">
        <v>51710204</v>
      </c>
      <c r="E14" s="21">
        <v>1190834</v>
      </c>
      <c r="F14" s="23">
        <v>0</v>
      </c>
      <c r="G14" s="24">
        <v>0</v>
      </c>
      <c r="H14" s="18" t="s">
        <v>42</v>
      </c>
      <c r="I14" s="18" t="s">
        <v>43</v>
      </c>
      <c r="J14" s="18" t="s">
        <v>211</v>
      </c>
      <c r="K14" s="25">
        <v>-0.72798119518654947</v>
      </c>
      <c r="L14" s="25">
        <v>0</v>
      </c>
      <c r="M14" s="25">
        <v>0</v>
      </c>
    </row>
    <row r="15" spans="1:22" x14ac:dyDescent="0.25">
      <c r="A15" s="18" t="s">
        <v>206</v>
      </c>
      <c r="B15" s="18" t="s">
        <v>144</v>
      </c>
      <c r="C15" s="19">
        <v>32</v>
      </c>
      <c r="D15" s="19">
        <v>51740204</v>
      </c>
      <c r="E15" s="21">
        <v>2422150</v>
      </c>
      <c r="F15" s="23">
        <v>2422150</v>
      </c>
      <c r="G15" s="24">
        <v>1</v>
      </c>
      <c r="H15" s="18" t="s">
        <v>48</v>
      </c>
      <c r="I15" s="18" t="s">
        <v>49</v>
      </c>
      <c r="J15" s="18" t="s">
        <v>211</v>
      </c>
      <c r="K15" s="25">
        <v>-0.72798119518654947</v>
      </c>
      <c r="L15" s="25">
        <v>0</v>
      </c>
      <c r="M15" s="25">
        <v>0</v>
      </c>
    </row>
    <row r="16" spans="1:22" x14ac:dyDescent="0.25">
      <c r="A16" s="18" t="s">
        <v>206</v>
      </c>
      <c r="B16" s="18" t="s">
        <v>145</v>
      </c>
      <c r="C16" s="19">
        <v>32</v>
      </c>
      <c r="D16" s="19">
        <v>51750204</v>
      </c>
      <c r="E16" s="21">
        <v>81480</v>
      </c>
      <c r="F16" s="23">
        <v>81480</v>
      </c>
      <c r="G16" s="24">
        <v>1</v>
      </c>
      <c r="H16" s="18" t="s">
        <v>51</v>
      </c>
      <c r="I16" s="18" t="s">
        <v>52</v>
      </c>
      <c r="J16" s="18" t="s">
        <v>211</v>
      </c>
      <c r="K16" s="25">
        <v>-0.72798119518654947</v>
      </c>
      <c r="L16" s="25">
        <v>0</v>
      </c>
      <c r="M16" s="25">
        <v>0</v>
      </c>
    </row>
    <row r="17" spans="1:13" x14ac:dyDescent="0.25">
      <c r="A17" s="18" t="s">
        <v>206</v>
      </c>
      <c r="B17" s="18" t="s">
        <v>146</v>
      </c>
      <c r="C17" s="19">
        <v>32</v>
      </c>
      <c r="D17" s="19">
        <v>51760204</v>
      </c>
      <c r="E17" s="21">
        <v>259134</v>
      </c>
      <c r="F17" s="23">
        <v>259134</v>
      </c>
      <c r="G17" s="24">
        <v>1</v>
      </c>
      <c r="H17" s="18" t="s">
        <v>54</v>
      </c>
      <c r="I17" s="18" t="s">
        <v>55</v>
      </c>
      <c r="J17" s="18" t="s">
        <v>211</v>
      </c>
      <c r="K17" s="25">
        <v>-0.72798119518654947</v>
      </c>
      <c r="L17" s="25">
        <v>0</v>
      </c>
      <c r="M17" s="25">
        <v>0</v>
      </c>
    </row>
    <row r="18" spans="1:13" x14ac:dyDescent="0.25">
      <c r="A18" s="18" t="s">
        <v>206</v>
      </c>
      <c r="B18" s="18" t="s">
        <v>147</v>
      </c>
      <c r="C18" s="19">
        <v>32</v>
      </c>
      <c r="D18" s="19">
        <v>52010204</v>
      </c>
      <c r="E18" s="21">
        <v>34234305</v>
      </c>
      <c r="F18" s="23">
        <v>33676662</v>
      </c>
      <c r="G18" s="24">
        <v>0.9837109881447863</v>
      </c>
      <c r="H18" s="18" t="s">
        <v>66</v>
      </c>
      <c r="I18" s="18" t="s">
        <v>67</v>
      </c>
      <c r="J18" s="18" t="s">
        <v>211</v>
      </c>
      <c r="K18" s="25">
        <v>-0.72798119518654947</v>
      </c>
      <c r="L18" s="25">
        <v>0</v>
      </c>
      <c r="M18" s="25">
        <v>0</v>
      </c>
    </row>
    <row r="19" spans="1:13" x14ac:dyDescent="0.25">
      <c r="A19" s="18" t="s">
        <v>206</v>
      </c>
      <c r="B19" s="18" t="s">
        <v>148</v>
      </c>
      <c r="C19" s="19">
        <v>32</v>
      </c>
      <c r="D19" s="19">
        <v>53060204</v>
      </c>
      <c r="E19" s="21">
        <v>53498</v>
      </c>
      <c r="F19" s="23">
        <v>53498</v>
      </c>
      <c r="G19" s="24">
        <v>1</v>
      </c>
      <c r="H19" s="18" t="s">
        <v>81</v>
      </c>
      <c r="I19" s="18" t="s">
        <v>82</v>
      </c>
      <c r="J19" s="18" t="s">
        <v>211</v>
      </c>
      <c r="K19" s="25">
        <v>-0.72798119518654947</v>
      </c>
      <c r="L19" s="25">
        <v>0</v>
      </c>
      <c r="M19" s="25">
        <v>0</v>
      </c>
    </row>
  </sheetData>
  <sortState xmlns:xlrd2="http://schemas.microsoft.com/office/spreadsheetml/2017/richdata2" ref="O2:O23">
    <sortCondition ref="O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
  <sheetViews>
    <sheetView workbookViewId="0">
      <selection activeCell="L13" sqref="L13"/>
    </sheetView>
  </sheetViews>
  <sheetFormatPr baseColWidth="10" defaultRowHeight="15" x14ac:dyDescent="0.25"/>
  <cols>
    <col min="1" max="4" width="11.42578125" style="17"/>
    <col min="5" max="6" width="11.85546875" style="17" bestFit="1" customWidth="1"/>
    <col min="7" max="14" width="11.42578125" style="17"/>
    <col min="15" max="15" width="2.85546875" style="17" bestFit="1" customWidth="1"/>
    <col min="16" max="21" width="11.42578125" style="17"/>
    <col min="22" max="22" width="13.5703125" style="17" customWidth="1"/>
    <col min="23" max="16384" width="11.42578125" style="17"/>
  </cols>
  <sheetData>
    <row r="1" spans="1:22" ht="75" x14ac:dyDescent="0.25">
      <c r="A1" s="15" t="s">
        <v>208</v>
      </c>
      <c r="B1" s="15" t="s">
        <v>0</v>
      </c>
      <c r="C1" s="15" t="s">
        <v>1</v>
      </c>
      <c r="D1" s="15" t="s">
        <v>2</v>
      </c>
      <c r="E1" s="15" t="s">
        <v>5</v>
      </c>
      <c r="F1" s="15" t="s">
        <v>13</v>
      </c>
      <c r="G1" s="15" t="s">
        <v>14</v>
      </c>
      <c r="H1" s="15" t="s">
        <v>15</v>
      </c>
      <c r="I1" s="15" t="s">
        <v>16</v>
      </c>
      <c r="J1" s="15" t="s">
        <v>255</v>
      </c>
      <c r="K1" s="15" t="s">
        <v>256</v>
      </c>
      <c r="L1" s="15" t="s">
        <v>257</v>
      </c>
      <c r="M1" s="15" t="s">
        <v>258</v>
      </c>
      <c r="O1" s="15" t="s">
        <v>210</v>
      </c>
      <c r="P1" s="15" t="s">
        <v>1</v>
      </c>
      <c r="Q1" s="15" t="s">
        <v>260</v>
      </c>
      <c r="R1" s="15" t="s">
        <v>256</v>
      </c>
      <c r="S1" s="15" t="s">
        <v>259</v>
      </c>
      <c r="T1" s="15" t="s">
        <v>257</v>
      </c>
      <c r="U1" s="15" t="s">
        <v>261</v>
      </c>
      <c r="V1" s="15" t="s">
        <v>258</v>
      </c>
    </row>
    <row r="2" spans="1:22" x14ac:dyDescent="0.25">
      <c r="A2" s="18" t="s">
        <v>209</v>
      </c>
      <c r="B2" s="18" t="s">
        <v>153</v>
      </c>
      <c r="C2" s="19">
        <v>10</v>
      </c>
      <c r="D2" s="19" t="s">
        <v>154</v>
      </c>
      <c r="E2" s="21">
        <v>448932553</v>
      </c>
      <c r="F2" s="23">
        <v>366532855</v>
      </c>
      <c r="G2" s="24">
        <v>0.81645417012118526</v>
      </c>
      <c r="H2" s="18" t="s">
        <v>155</v>
      </c>
      <c r="I2" s="18" t="s">
        <v>156</v>
      </c>
      <c r="J2" s="18" t="s">
        <v>213</v>
      </c>
      <c r="K2" s="25">
        <v>0</v>
      </c>
      <c r="L2" s="25">
        <v>0</v>
      </c>
      <c r="M2" s="25">
        <v>-0.65242850088370175</v>
      </c>
      <c r="O2" s="19">
        <v>10</v>
      </c>
      <c r="P2" s="18" t="str">
        <f>+VLOOKUP(O2,VIATICOS!$B:$C,2,FALSE)</f>
        <v>ENEL</v>
      </c>
      <c r="Q2" s="19">
        <f>+COUNTIFS($C:$C,$O2,$J:$J,Q$6)</f>
        <v>0</v>
      </c>
      <c r="R2" s="25">
        <f>+VLOOKUP(O2,VIATICOS!$B:$L,11,FALSE)</f>
        <v>0</v>
      </c>
      <c r="S2" s="19">
        <f>+COUNTIFS($C:$C,$O2,$J:$J,S$6)</f>
        <v>0</v>
      </c>
      <c r="T2" s="25">
        <f>+VLOOKUP(O2,'BENEFICIOS MÉDICOS'!$B:$L,11,FALSE)</f>
        <v>0</v>
      </c>
      <c r="U2" s="19">
        <f>+COUNTIFS($C:$C,$O2,$J:$J,U$6)</f>
        <v>1</v>
      </c>
      <c r="V2" s="25">
        <f>+VLOOKUP(O2,'ACTIVIDADES DE ESPARCIMIENTO'!$B:$L,11,FALSE)</f>
        <v>-0.65242850088370175</v>
      </c>
    </row>
    <row r="3" spans="1:22" x14ac:dyDescent="0.25">
      <c r="A3" s="18" t="s">
        <v>209</v>
      </c>
      <c r="B3" s="18" t="s">
        <v>193</v>
      </c>
      <c r="C3" s="19">
        <v>35</v>
      </c>
      <c r="D3" s="19">
        <v>420107</v>
      </c>
      <c r="E3" s="21">
        <v>4809102</v>
      </c>
      <c r="F3" s="23">
        <v>0</v>
      </c>
      <c r="G3" s="24">
        <v>0</v>
      </c>
      <c r="H3" s="18" t="s">
        <v>194</v>
      </c>
      <c r="I3" s="18" t="s">
        <v>195</v>
      </c>
      <c r="J3" s="18" t="s">
        <v>213</v>
      </c>
      <c r="K3" s="25">
        <v>0</v>
      </c>
      <c r="L3" s="25">
        <v>0</v>
      </c>
      <c r="M3" s="25">
        <v>-0.31299917706415009</v>
      </c>
      <c r="O3" s="19">
        <v>35</v>
      </c>
      <c r="P3" s="18" t="str">
        <f>+VLOOKUP(O3,VIATICOS!$B:$C,2,FALSE)</f>
        <v>SOCOEPA</v>
      </c>
      <c r="Q3" s="19">
        <f>+COUNTIFS($C:$C,$O3,$J:$J,Q$6)</f>
        <v>0</v>
      </c>
      <c r="R3" s="25">
        <f>+VLOOKUP(O3,VIATICOS!$B:$L,11,FALSE)</f>
        <v>0</v>
      </c>
      <c r="S3" s="19">
        <f>+COUNTIFS($C:$C,$O3,$J:$J,S$6)</f>
        <v>0</v>
      </c>
      <c r="T3" s="25">
        <f>+VLOOKUP(O3,'BENEFICIOS MÉDICOS'!$B:$L,11,FALSE)</f>
        <v>0</v>
      </c>
      <c r="U3" s="19">
        <f>+COUNTIFS($C:$C,$O3,$J:$J,U$6)</f>
        <v>1</v>
      </c>
      <c r="V3" s="25">
        <f>+VLOOKUP(O3,'ACTIVIDADES DE ESPARCIMIENTO'!$B:$L,11,FALSE)</f>
        <v>-0.31299917706415009</v>
      </c>
    </row>
    <row r="4" spans="1:22" x14ac:dyDescent="0.25">
      <c r="A4" s="18" t="s">
        <v>209</v>
      </c>
      <c r="B4" s="18" t="s">
        <v>196</v>
      </c>
      <c r="C4" s="19">
        <v>36</v>
      </c>
      <c r="D4" s="19">
        <v>521423</v>
      </c>
      <c r="E4" s="21">
        <v>28034478.999999993</v>
      </c>
      <c r="F4" s="23">
        <v>27193444.629999995</v>
      </c>
      <c r="G4" s="24">
        <v>0.97000000000000008</v>
      </c>
      <c r="H4" s="18" t="s">
        <v>197</v>
      </c>
      <c r="I4" s="18" t="s">
        <v>198</v>
      </c>
      <c r="J4" s="18" t="s">
        <v>212</v>
      </c>
      <c r="K4" s="25">
        <v>0</v>
      </c>
      <c r="L4" s="25">
        <v>-7.1292498159629236E-2</v>
      </c>
      <c r="M4" s="25">
        <v>0</v>
      </c>
      <c r="O4" s="19">
        <v>36</v>
      </c>
      <c r="P4" s="18" t="str">
        <f>+VLOOKUP(O4,VIATICOS!$B:$C,2,FALSE)</f>
        <v>COOPREL</v>
      </c>
      <c r="Q4" s="19">
        <f>+COUNTIFS($C:$C,$O4,$J:$J,Q$6)</f>
        <v>0</v>
      </c>
      <c r="R4" s="25">
        <f>+VLOOKUP(O4,VIATICOS!$B:$L,11,FALSE)</f>
        <v>0</v>
      </c>
      <c r="S4" s="19">
        <f>+COUNTIFS($C:$C,$O4,$J:$J,S$6)</f>
        <v>2</v>
      </c>
      <c r="T4" s="25">
        <f>+VLOOKUP(O4,'BENEFICIOS MÉDICOS'!$B:$L,11,FALSE)</f>
        <v>-7.1292498159629236E-2</v>
      </c>
      <c r="U4" s="19">
        <f>+COUNTIFS($C:$C,$O4,$J:$J,U$6)</f>
        <v>0</v>
      </c>
      <c r="V4" s="25">
        <f>+VLOOKUP(O4,'ACTIVIDADES DE ESPARCIMIENTO'!$B:$L,11,FALSE)</f>
        <v>0</v>
      </c>
    </row>
    <row r="5" spans="1:22" x14ac:dyDescent="0.25">
      <c r="A5" s="18" t="s">
        <v>209</v>
      </c>
      <c r="B5" s="18" t="s">
        <v>199</v>
      </c>
      <c r="C5" s="19">
        <v>36</v>
      </c>
      <c r="D5" s="19">
        <v>541218</v>
      </c>
      <c r="E5" s="21">
        <v>10852114.000000002</v>
      </c>
      <c r="F5" s="23">
        <v>10526550.580000002</v>
      </c>
      <c r="G5" s="24">
        <v>0.97</v>
      </c>
      <c r="H5" s="18" t="s">
        <v>200</v>
      </c>
      <c r="I5" s="18" t="s">
        <v>201</v>
      </c>
      <c r="J5" s="18" t="s">
        <v>212</v>
      </c>
      <c r="K5" s="25">
        <v>0</v>
      </c>
      <c r="L5" s="25">
        <v>-7.1292498159629236E-2</v>
      </c>
      <c r="M5" s="25">
        <v>0</v>
      </c>
    </row>
    <row r="6" spans="1:22" x14ac:dyDescent="0.25">
      <c r="Q6" s="18" t="s">
        <v>211</v>
      </c>
      <c r="S6" s="18" t="s">
        <v>212</v>
      </c>
      <c r="U6" s="18"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6"/>
  <sheetViews>
    <sheetView workbookViewId="0">
      <selection activeCell="F19" sqref="F19"/>
    </sheetView>
  </sheetViews>
  <sheetFormatPr baseColWidth="10" defaultRowHeight="15" x14ac:dyDescent="0.25"/>
  <sheetData>
    <row r="2" spans="2:5" x14ac:dyDescent="0.25">
      <c r="B2" s="1" t="s">
        <v>210</v>
      </c>
      <c r="C2" s="1" t="s">
        <v>1</v>
      </c>
      <c r="D2" s="2" t="s">
        <v>5</v>
      </c>
      <c r="E2" s="2" t="s">
        <v>13</v>
      </c>
    </row>
    <row r="3" spans="2:5" x14ac:dyDescent="0.25">
      <c r="B3" s="10">
        <v>6</v>
      </c>
      <c r="C3" s="11" t="s">
        <v>224</v>
      </c>
      <c r="D3" s="3">
        <v>883</v>
      </c>
      <c r="E3" s="3">
        <v>672</v>
      </c>
    </row>
    <row r="4" spans="2:5" x14ac:dyDescent="0.25">
      <c r="B4" s="3">
        <v>9</v>
      </c>
      <c r="C4" s="8" t="s">
        <v>225</v>
      </c>
      <c r="D4" s="3">
        <v>52</v>
      </c>
      <c r="E4" s="3">
        <v>48</v>
      </c>
    </row>
    <row r="5" spans="2:5" x14ac:dyDescent="0.25">
      <c r="B5" s="3">
        <v>10</v>
      </c>
      <c r="C5" s="8" t="s">
        <v>226</v>
      </c>
      <c r="D5" s="3">
        <v>623</v>
      </c>
      <c r="E5" s="3">
        <v>470</v>
      </c>
    </row>
    <row r="6" spans="2:5" x14ac:dyDescent="0.25">
      <c r="B6" s="3">
        <v>12</v>
      </c>
      <c r="C6" s="8" t="s">
        <v>227</v>
      </c>
      <c r="D6" s="3">
        <v>9</v>
      </c>
      <c r="E6" s="3">
        <v>9</v>
      </c>
    </row>
    <row r="7" spans="2:5" x14ac:dyDescent="0.25">
      <c r="B7" s="3">
        <v>13</v>
      </c>
      <c r="C7" s="8" t="s">
        <v>228</v>
      </c>
      <c r="D7" s="3">
        <v>25</v>
      </c>
      <c r="E7" s="3">
        <v>25</v>
      </c>
    </row>
    <row r="8" spans="2:5" x14ac:dyDescent="0.25">
      <c r="B8" s="3">
        <v>14</v>
      </c>
      <c r="C8" s="8" t="s">
        <v>229</v>
      </c>
      <c r="D8" s="3">
        <v>155</v>
      </c>
      <c r="E8" s="3">
        <v>146</v>
      </c>
    </row>
    <row r="9" spans="2:5" x14ac:dyDescent="0.25">
      <c r="B9" s="3">
        <v>18</v>
      </c>
      <c r="C9" s="8" t="s">
        <v>230</v>
      </c>
      <c r="D9" s="3">
        <v>1039</v>
      </c>
      <c r="E9" s="3">
        <v>894</v>
      </c>
    </row>
    <row r="10" spans="2:5" x14ac:dyDescent="0.25">
      <c r="B10" s="3">
        <v>21</v>
      </c>
      <c r="C10" s="8" t="s">
        <v>231</v>
      </c>
      <c r="D10" s="3">
        <v>125</v>
      </c>
      <c r="E10" s="3">
        <v>125</v>
      </c>
    </row>
    <row r="11" spans="2:5" x14ac:dyDescent="0.25">
      <c r="B11" s="3">
        <v>22</v>
      </c>
      <c r="C11" s="8" t="s">
        <v>232</v>
      </c>
      <c r="D11" s="3">
        <v>479</v>
      </c>
      <c r="E11" s="3">
        <v>411</v>
      </c>
    </row>
    <row r="12" spans="2:5" x14ac:dyDescent="0.25">
      <c r="B12" s="3">
        <v>23</v>
      </c>
      <c r="C12" s="8" t="s">
        <v>233</v>
      </c>
      <c r="D12" s="3">
        <v>747</v>
      </c>
      <c r="E12" s="3">
        <v>666</v>
      </c>
    </row>
    <row r="13" spans="2:5" x14ac:dyDescent="0.25">
      <c r="B13" s="3">
        <v>24</v>
      </c>
      <c r="C13" s="8" t="s">
        <v>234</v>
      </c>
      <c r="D13" s="3">
        <v>106</v>
      </c>
      <c r="E13" s="3">
        <v>104</v>
      </c>
    </row>
    <row r="14" spans="2:5" x14ac:dyDescent="0.25">
      <c r="B14" s="3">
        <v>25</v>
      </c>
      <c r="C14" s="8" t="s">
        <v>235</v>
      </c>
      <c r="D14" s="3">
        <v>119</v>
      </c>
      <c r="E14" s="3">
        <v>56</v>
      </c>
    </row>
    <row r="15" spans="2:5" x14ac:dyDescent="0.25">
      <c r="B15" s="3">
        <v>26</v>
      </c>
      <c r="C15" s="8" t="s">
        <v>236</v>
      </c>
      <c r="D15" s="3">
        <v>77</v>
      </c>
      <c r="E15" s="3">
        <v>77</v>
      </c>
    </row>
    <row r="16" spans="2:5" x14ac:dyDescent="0.25">
      <c r="B16" s="3">
        <v>28</v>
      </c>
      <c r="C16" s="8" t="s">
        <v>237</v>
      </c>
      <c r="D16" s="3">
        <v>26</v>
      </c>
      <c r="E16" s="3">
        <v>22</v>
      </c>
    </row>
    <row r="17" spans="2:5" x14ac:dyDescent="0.25">
      <c r="B17" s="3">
        <v>29</v>
      </c>
      <c r="C17" s="8" t="s">
        <v>238</v>
      </c>
      <c r="D17" s="3">
        <v>52</v>
      </c>
      <c r="E17" s="3">
        <v>52</v>
      </c>
    </row>
    <row r="18" spans="2:5" x14ac:dyDescent="0.25">
      <c r="B18" s="3">
        <v>31</v>
      </c>
      <c r="C18" s="8" t="s">
        <v>239</v>
      </c>
      <c r="D18" s="3">
        <v>60</v>
      </c>
      <c r="E18" s="3">
        <v>52</v>
      </c>
    </row>
    <row r="19" spans="2:5" x14ac:dyDescent="0.25">
      <c r="B19" s="3">
        <v>32</v>
      </c>
      <c r="C19" s="8" t="s">
        <v>240</v>
      </c>
      <c r="D19" s="3">
        <v>67</v>
      </c>
      <c r="E19" s="3">
        <v>52</v>
      </c>
    </row>
    <row r="20" spans="2:5" x14ac:dyDescent="0.25">
      <c r="B20" s="3">
        <v>33</v>
      </c>
      <c r="C20" s="8" t="s">
        <v>241</v>
      </c>
      <c r="D20" s="3">
        <v>273</v>
      </c>
      <c r="E20" s="3">
        <v>260</v>
      </c>
    </row>
    <row r="21" spans="2:5" x14ac:dyDescent="0.25">
      <c r="B21" s="3">
        <v>34</v>
      </c>
      <c r="C21" s="8" t="s">
        <v>242</v>
      </c>
      <c r="D21" s="3">
        <v>104</v>
      </c>
      <c r="E21" s="3">
        <v>101</v>
      </c>
    </row>
    <row r="22" spans="2:5" x14ac:dyDescent="0.25">
      <c r="B22" s="3">
        <v>35</v>
      </c>
      <c r="C22" s="8" t="s">
        <v>243</v>
      </c>
      <c r="D22" s="3">
        <v>13</v>
      </c>
      <c r="E22" s="3">
        <v>13</v>
      </c>
    </row>
    <row r="23" spans="2:5" x14ac:dyDescent="0.25">
      <c r="B23" s="3">
        <v>36</v>
      </c>
      <c r="C23" s="8" t="s">
        <v>244</v>
      </c>
      <c r="D23" s="3">
        <v>94</v>
      </c>
      <c r="E23" s="3">
        <v>94</v>
      </c>
    </row>
    <row r="24" spans="2:5" x14ac:dyDescent="0.25">
      <c r="B24" s="3">
        <v>39</v>
      </c>
      <c r="C24" s="8" t="s">
        <v>245</v>
      </c>
      <c r="D24" s="3">
        <v>43</v>
      </c>
      <c r="E24" s="3">
        <v>31</v>
      </c>
    </row>
    <row r="25" spans="2:5" x14ac:dyDescent="0.25">
      <c r="B25" s="3">
        <v>40</v>
      </c>
      <c r="C25" s="8" t="s">
        <v>246</v>
      </c>
      <c r="D25" s="3">
        <v>125</v>
      </c>
      <c r="E25" s="3">
        <v>118</v>
      </c>
    </row>
    <row r="26" spans="2:5" x14ac:dyDescent="0.25">
      <c r="B26" s="12" t="s">
        <v>247</v>
      </c>
      <c r="C26" s="13"/>
      <c r="D26" s="2">
        <f>+SUM(D3:D25)</f>
        <v>5296</v>
      </c>
      <c r="E26" s="2">
        <f>+SUM(E3:E25)</f>
        <v>4498</v>
      </c>
    </row>
  </sheetData>
  <mergeCells count="1">
    <mergeCell ref="B26:C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T30"/>
  <sheetViews>
    <sheetView workbookViewId="0">
      <selection activeCell="B2" sqref="B2"/>
    </sheetView>
  </sheetViews>
  <sheetFormatPr baseColWidth="10" defaultRowHeight="15" x14ac:dyDescent="0.25"/>
  <cols>
    <col min="2" max="2" width="4.5703125" customWidth="1"/>
    <col min="4" max="4" width="14.7109375" customWidth="1"/>
    <col min="5" max="6" width="11.85546875" customWidth="1"/>
    <col min="7" max="7" width="15.140625" customWidth="1"/>
    <col min="8" max="8" width="16.5703125" customWidth="1"/>
    <col min="9" max="9" width="18.7109375" customWidth="1"/>
    <col min="10" max="11" width="11.85546875" customWidth="1"/>
    <col min="12" max="12" width="11.140625" customWidth="1"/>
    <col min="13" max="13" width="14.7109375" customWidth="1"/>
    <col min="14" max="14" width="10.85546875" customWidth="1"/>
    <col min="15" max="15" width="11.5703125" customWidth="1"/>
    <col min="16" max="16" width="11.42578125" bestFit="1" customWidth="1"/>
    <col min="17" max="17" width="10.42578125" bestFit="1" customWidth="1"/>
    <col min="18" max="18" width="11.42578125" bestFit="1" customWidth="1"/>
    <col min="19" max="19" width="21.140625" bestFit="1" customWidth="1"/>
  </cols>
  <sheetData>
    <row r="2" spans="2:19" x14ac:dyDescent="0.25">
      <c r="B2" s="27" t="s">
        <v>211</v>
      </c>
      <c r="H2" t="s">
        <v>250</v>
      </c>
    </row>
    <row r="4" spans="2:19" ht="30" x14ac:dyDescent="0.25">
      <c r="B4" s="1" t="s">
        <v>210</v>
      </c>
      <c r="C4" s="1" t="s">
        <v>1</v>
      </c>
      <c r="D4" s="1" t="s">
        <v>206</v>
      </c>
      <c r="E4" s="1" t="s">
        <v>207</v>
      </c>
      <c r="F4" s="1" t="s">
        <v>209</v>
      </c>
      <c r="G4" s="1" t="s">
        <v>214</v>
      </c>
      <c r="H4" s="1" t="s">
        <v>215</v>
      </c>
      <c r="I4" s="1" t="s">
        <v>216</v>
      </c>
      <c r="J4" s="1" t="s">
        <v>217</v>
      </c>
      <c r="K4" s="1" t="s">
        <v>218</v>
      </c>
      <c r="L4" s="1" t="s">
        <v>219</v>
      </c>
      <c r="M4" s="1" t="s">
        <v>206</v>
      </c>
      <c r="N4" s="1" t="s">
        <v>207</v>
      </c>
      <c r="O4" s="1" t="s">
        <v>209</v>
      </c>
      <c r="P4" s="1" t="s">
        <v>220</v>
      </c>
      <c r="Q4" s="1" t="s">
        <v>221</v>
      </c>
      <c r="R4" s="1" t="s">
        <v>222</v>
      </c>
      <c r="S4" s="1" t="s">
        <v>223</v>
      </c>
    </row>
    <row r="5" spans="2:19" x14ac:dyDescent="0.25">
      <c r="B5" s="3">
        <v>6</v>
      </c>
      <c r="C5" s="8" t="s">
        <v>224</v>
      </c>
      <c r="D5" s="5">
        <f>+SUMIFS('Todas las Cuentas'!$G:$G,'Todas las Cuentas'!$S:$S,$B$2,'Todas las Cuentas'!$C:$C,$B5,'Todas las Cuentas'!$A:$A,D$4)</f>
        <v>112098677</v>
      </c>
      <c r="E5" s="5">
        <f>+SUMIFS('Todas las Cuentas'!$G:$G,'Todas las Cuentas'!$S:$S,$B$2,'Todas las Cuentas'!$C:$C,$B5,'Todas las Cuentas'!$A:$A,E$4)</f>
        <v>0</v>
      </c>
      <c r="F5" s="5">
        <f>+SUMIFS('Todas las Cuentas'!$G:$G,'Todas las Cuentas'!$S:$S,$B$2,'Todas las Cuentas'!$C:$C,$B5,'Todas las Cuentas'!$A:$A,F$4)</f>
        <v>0</v>
      </c>
      <c r="G5" s="4">
        <f>+SUM(D5:F5)</f>
        <v>112098677</v>
      </c>
      <c r="H5" s="3">
        <v>883</v>
      </c>
      <c r="I5" s="4">
        <f>IF(G5=0,"",+G5/H5)</f>
        <v>126952.06908267271</v>
      </c>
      <c r="J5" s="5">
        <f>IF(G5=0,"",+$I$30*H5)</f>
        <v>138235920.2856102</v>
      </c>
      <c r="K5" s="4">
        <f>+IF(G5=0,0,IF(G5&gt;J5,G5-J5,0))</f>
        <v>0</v>
      </c>
      <c r="L5" s="9">
        <f>+-IF(G5=0,0,K5/G5)</f>
        <v>0</v>
      </c>
      <c r="M5" s="5">
        <f>+SUMIFS('Todas las Cuentas'!$O:$O,'Todas las Cuentas'!$S:$S,$B$2,'Todas las Cuentas'!$C:$C,$B5,'Todas las Cuentas'!$A:$A,M$4)</f>
        <v>80218906</v>
      </c>
      <c r="N5" s="5">
        <f>+SUMIFS('Todas las Cuentas'!$O:$O,'Todas las Cuentas'!$S:$S,$B$2,'Todas las Cuentas'!$C:$C,$B5,'Todas las Cuentas'!$A:$A,N$4)</f>
        <v>0</v>
      </c>
      <c r="O5" s="5">
        <f>+SUMIFS('Todas las Cuentas'!$O:$O,'Todas las Cuentas'!$S:$S,$B$2,'Todas las Cuentas'!$C:$C,$B5,'Todas las Cuentas'!$A:$A,O$4)</f>
        <v>0</v>
      </c>
      <c r="P5" s="5">
        <f>+M5*$L5</f>
        <v>0</v>
      </c>
      <c r="Q5" s="5">
        <f t="shared" ref="Q5:R5" si="0">+N5*$L5</f>
        <v>0</v>
      </c>
      <c r="R5" s="5">
        <f t="shared" si="0"/>
        <v>0</v>
      </c>
      <c r="S5" s="4">
        <f>+SUM(P5:R5)</f>
        <v>0</v>
      </c>
    </row>
    <row r="6" spans="2:19" x14ac:dyDescent="0.25">
      <c r="B6" s="3">
        <v>9</v>
      </c>
      <c r="C6" s="8" t="s">
        <v>225</v>
      </c>
      <c r="D6" s="5">
        <f>+SUMIFS('Todas las Cuentas'!$G:$G,'Todas las Cuentas'!$S:$S,$B$2,'Todas las Cuentas'!$C:$C,$B6,'Todas las Cuentas'!$A:$A,D$4)</f>
        <v>1899221</v>
      </c>
      <c r="E6" s="5">
        <f>+SUMIFS('Todas las Cuentas'!$G:$G,'Todas las Cuentas'!$S:$S,$B$2,'Todas las Cuentas'!$C:$C,$B6,'Todas las Cuentas'!$A:$A,E$4)</f>
        <v>0</v>
      </c>
      <c r="F6" s="5">
        <f>+SUMIFS('Todas las Cuentas'!$G:$G,'Todas las Cuentas'!$S:$S,$B$2,'Todas las Cuentas'!$C:$C,$B6,'Todas las Cuentas'!$A:$A,F$4)</f>
        <v>0</v>
      </c>
      <c r="G6" s="4">
        <f t="shared" ref="G6:G27" si="1">+SUM(D6:F6)</f>
        <v>1899221</v>
      </c>
      <c r="H6" s="3">
        <v>52</v>
      </c>
      <c r="I6" s="4">
        <f t="shared" ref="I6:I28" si="2">IF(G6=0,"",+G6/H6)</f>
        <v>36523.480769230766</v>
      </c>
      <c r="J6" s="5">
        <f t="shared" ref="J6:J27" si="3">IF(G6=0,"",+$I$30*H6)</f>
        <v>8140733.6974538285</v>
      </c>
      <c r="K6" s="4">
        <f t="shared" ref="K6:K27" si="4">+IF(G6=0,0,IF(G6&gt;J6,G6-J6,0))</f>
        <v>0</v>
      </c>
      <c r="L6" s="9">
        <f t="shared" ref="L6:L28" si="5">+-IF(G6=0,0,K6/G6)</f>
        <v>0</v>
      </c>
      <c r="M6" s="5">
        <f>+SUMIFS('Todas las Cuentas'!$O:$O,'Todas las Cuentas'!$S:$S,$B$2,'Todas las Cuentas'!$C:$C,$B6,'Todas las Cuentas'!$A:$A,M$4)</f>
        <v>1857072</v>
      </c>
      <c r="N6" s="5">
        <f>+SUMIFS('Todas las Cuentas'!$O:$O,'Todas las Cuentas'!$S:$S,$B$2,'Todas las Cuentas'!$C:$C,$B6,'Todas las Cuentas'!$A:$A,N$4)</f>
        <v>0</v>
      </c>
      <c r="O6" s="5">
        <f>+SUMIFS('Todas las Cuentas'!$O:$O,'Todas las Cuentas'!$S:$S,$B$2,'Todas las Cuentas'!$C:$C,$B6,'Todas las Cuentas'!$A:$A,O$4)</f>
        <v>0</v>
      </c>
      <c r="P6" s="5">
        <f t="shared" ref="P6:P27" si="6">+M6*$L6</f>
        <v>0</v>
      </c>
      <c r="Q6" s="5">
        <f t="shared" ref="Q6:Q27" si="7">+N6*$L6</f>
        <v>0</v>
      </c>
      <c r="R6" s="5">
        <f t="shared" ref="R6:R27" si="8">+O6*$L6</f>
        <v>0</v>
      </c>
      <c r="S6" s="4">
        <f t="shared" ref="S6:S27" si="9">+SUM(P6:R6)</f>
        <v>0</v>
      </c>
    </row>
    <row r="7" spans="2:19" x14ac:dyDescent="0.25">
      <c r="B7" s="3">
        <v>10</v>
      </c>
      <c r="C7" s="8" t="s">
        <v>226</v>
      </c>
      <c r="D7" s="5">
        <f>+SUMIFS('Todas las Cuentas'!$G:$G,'Todas las Cuentas'!$S:$S,$B$2,'Todas las Cuentas'!$C:$C,$B7,'Todas las Cuentas'!$A:$A,D$4)</f>
        <v>0</v>
      </c>
      <c r="E7" s="5">
        <f>+SUMIFS('Todas las Cuentas'!$G:$G,'Todas las Cuentas'!$S:$S,$B$2,'Todas las Cuentas'!$C:$C,$B7,'Todas las Cuentas'!$A:$A,E$4)</f>
        <v>0</v>
      </c>
      <c r="F7" s="5">
        <f>+SUMIFS('Todas las Cuentas'!$G:$G,'Todas las Cuentas'!$S:$S,$B$2,'Todas las Cuentas'!$C:$C,$B7,'Todas las Cuentas'!$A:$A,F$4)</f>
        <v>0</v>
      </c>
      <c r="G7" s="4">
        <f t="shared" si="1"/>
        <v>0</v>
      </c>
      <c r="H7" s="3">
        <v>623</v>
      </c>
      <c r="I7" s="4" t="str">
        <f t="shared" si="2"/>
        <v/>
      </c>
      <c r="J7" s="5" t="str">
        <f t="shared" si="3"/>
        <v/>
      </c>
      <c r="K7" s="4">
        <f t="shared" si="4"/>
        <v>0</v>
      </c>
      <c r="L7" s="9">
        <f t="shared" si="5"/>
        <v>0</v>
      </c>
      <c r="M7" s="5">
        <f>+SUMIFS('Todas las Cuentas'!$O:$O,'Todas las Cuentas'!$S:$S,$B$2,'Todas las Cuentas'!$C:$C,$B7,'Todas las Cuentas'!$A:$A,M$4)</f>
        <v>0</v>
      </c>
      <c r="N7" s="5">
        <f>+SUMIFS('Todas las Cuentas'!$O:$O,'Todas las Cuentas'!$S:$S,$B$2,'Todas las Cuentas'!$C:$C,$B7,'Todas las Cuentas'!$A:$A,N$4)</f>
        <v>0</v>
      </c>
      <c r="O7" s="5">
        <f>+SUMIFS('Todas las Cuentas'!$O:$O,'Todas las Cuentas'!$S:$S,$B$2,'Todas las Cuentas'!$C:$C,$B7,'Todas las Cuentas'!$A:$A,O$4)</f>
        <v>0</v>
      </c>
      <c r="P7" s="5">
        <f t="shared" si="6"/>
        <v>0</v>
      </c>
      <c r="Q7" s="5">
        <f t="shared" si="7"/>
        <v>0</v>
      </c>
      <c r="R7" s="5">
        <f t="shared" si="8"/>
        <v>0</v>
      </c>
      <c r="S7" s="4">
        <f t="shared" si="9"/>
        <v>0</v>
      </c>
    </row>
    <row r="8" spans="2:19" x14ac:dyDescent="0.25">
      <c r="B8" s="3">
        <v>12</v>
      </c>
      <c r="C8" s="8" t="s">
        <v>227</v>
      </c>
      <c r="D8" s="5">
        <f>+SUMIFS('Todas las Cuentas'!$G:$G,'Todas las Cuentas'!$S:$S,$B$2,'Todas las Cuentas'!$C:$C,$B8,'Todas las Cuentas'!$A:$A,D$4)</f>
        <v>0</v>
      </c>
      <c r="E8" s="5">
        <f>+SUMIFS('Todas las Cuentas'!$G:$G,'Todas las Cuentas'!$S:$S,$B$2,'Todas las Cuentas'!$C:$C,$B8,'Todas las Cuentas'!$A:$A,E$4)</f>
        <v>0</v>
      </c>
      <c r="F8" s="5">
        <f>+SUMIFS('Todas las Cuentas'!$G:$G,'Todas las Cuentas'!$S:$S,$B$2,'Todas las Cuentas'!$C:$C,$B8,'Todas las Cuentas'!$A:$A,F$4)</f>
        <v>8344</v>
      </c>
      <c r="G8" s="4">
        <f t="shared" si="1"/>
        <v>8344</v>
      </c>
      <c r="H8" s="3">
        <v>9</v>
      </c>
      <c r="I8" s="4">
        <f t="shared" si="2"/>
        <v>927.11111111111109</v>
      </c>
      <c r="J8" s="5">
        <f t="shared" si="3"/>
        <v>1408973.139943932</v>
      </c>
      <c r="K8" s="4">
        <f t="shared" si="4"/>
        <v>0</v>
      </c>
      <c r="L8" s="9">
        <f t="shared" si="5"/>
        <v>0</v>
      </c>
      <c r="M8" s="5">
        <f>+SUMIFS('Todas las Cuentas'!$O:$O,'Todas las Cuentas'!$S:$S,$B$2,'Todas las Cuentas'!$C:$C,$B8,'Todas las Cuentas'!$A:$A,M$4)</f>
        <v>0</v>
      </c>
      <c r="N8" s="5">
        <f>+SUMIFS('Todas las Cuentas'!$O:$O,'Todas las Cuentas'!$S:$S,$B$2,'Todas las Cuentas'!$C:$C,$B8,'Todas las Cuentas'!$A:$A,N$4)</f>
        <v>0</v>
      </c>
      <c r="O8" s="5">
        <f>+SUMIFS('Todas las Cuentas'!$O:$O,'Todas las Cuentas'!$S:$S,$B$2,'Todas las Cuentas'!$C:$C,$B8,'Todas las Cuentas'!$A:$A,O$4)</f>
        <v>8344</v>
      </c>
      <c r="P8" s="5">
        <f t="shared" si="6"/>
        <v>0</v>
      </c>
      <c r="Q8" s="5">
        <f t="shared" si="7"/>
        <v>0</v>
      </c>
      <c r="R8" s="5">
        <f t="shared" si="8"/>
        <v>0</v>
      </c>
      <c r="S8" s="4">
        <f t="shared" si="9"/>
        <v>0</v>
      </c>
    </row>
    <row r="9" spans="2:19" x14ac:dyDescent="0.25">
      <c r="B9" s="3">
        <v>13</v>
      </c>
      <c r="C9" s="8" t="s">
        <v>228</v>
      </c>
      <c r="D9" s="5">
        <f>+SUMIFS('Todas las Cuentas'!$G:$G,'Todas las Cuentas'!$S:$S,$B$2,'Todas las Cuentas'!$C:$C,$B9,'Todas las Cuentas'!$A:$A,D$4)</f>
        <v>0</v>
      </c>
      <c r="E9" s="5">
        <f>+SUMIFS('Todas las Cuentas'!$G:$G,'Todas las Cuentas'!$S:$S,$B$2,'Todas las Cuentas'!$C:$C,$B9,'Todas las Cuentas'!$A:$A,E$4)</f>
        <v>0</v>
      </c>
      <c r="F9" s="5">
        <f>+SUMIFS('Todas las Cuentas'!$G:$G,'Todas las Cuentas'!$S:$S,$B$2,'Todas las Cuentas'!$C:$C,$B9,'Todas las Cuentas'!$A:$A,F$4)</f>
        <v>0</v>
      </c>
      <c r="G9" s="4">
        <f t="shared" si="1"/>
        <v>0</v>
      </c>
      <c r="H9" s="3">
        <v>25</v>
      </c>
      <c r="I9" s="4" t="str">
        <f t="shared" si="2"/>
        <v/>
      </c>
      <c r="J9" s="5" t="str">
        <f t="shared" si="3"/>
        <v/>
      </c>
      <c r="K9" s="4">
        <f t="shared" si="4"/>
        <v>0</v>
      </c>
      <c r="L9" s="9">
        <f t="shared" si="5"/>
        <v>0</v>
      </c>
      <c r="M9" s="5">
        <f>+SUMIFS('Todas las Cuentas'!$O:$O,'Todas las Cuentas'!$S:$S,$B$2,'Todas las Cuentas'!$C:$C,$B9,'Todas las Cuentas'!$A:$A,M$4)</f>
        <v>0</v>
      </c>
      <c r="N9" s="5">
        <f>+SUMIFS('Todas las Cuentas'!$O:$O,'Todas las Cuentas'!$S:$S,$B$2,'Todas las Cuentas'!$C:$C,$B9,'Todas las Cuentas'!$A:$A,N$4)</f>
        <v>0</v>
      </c>
      <c r="O9" s="5">
        <f>+SUMIFS('Todas las Cuentas'!$O:$O,'Todas las Cuentas'!$S:$S,$B$2,'Todas las Cuentas'!$C:$C,$B9,'Todas las Cuentas'!$A:$A,O$4)</f>
        <v>0</v>
      </c>
      <c r="P9" s="5">
        <f t="shared" si="6"/>
        <v>0</v>
      </c>
      <c r="Q9" s="5">
        <f t="shared" si="7"/>
        <v>0</v>
      </c>
      <c r="R9" s="5">
        <f t="shared" si="8"/>
        <v>0</v>
      </c>
      <c r="S9" s="4">
        <f t="shared" si="9"/>
        <v>0</v>
      </c>
    </row>
    <row r="10" spans="2:19" x14ac:dyDescent="0.25">
      <c r="B10" s="3">
        <v>14</v>
      </c>
      <c r="C10" s="8" t="s">
        <v>229</v>
      </c>
      <c r="D10" s="5">
        <f>+SUMIFS('Todas las Cuentas'!$G:$G,'Todas las Cuentas'!$S:$S,$B$2,'Todas las Cuentas'!$C:$C,$B10,'Todas las Cuentas'!$A:$A,D$4)</f>
        <v>0</v>
      </c>
      <c r="E10" s="5">
        <f>+SUMIFS('Todas las Cuentas'!$G:$G,'Todas las Cuentas'!$S:$S,$B$2,'Todas las Cuentas'!$C:$C,$B10,'Todas las Cuentas'!$A:$A,E$4)</f>
        <v>0</v>
      </c>
      <c r="F10" s="5">
        <f>+SUMIFS('Todas las Cuentas'!$G:$G,'Todas las Cuentas'!$S:$S,$B$2,'Todas las Cuentas'!$C:$C,$B10,'Todas las Cuentas'!$A:$A,F$4)</f>
        <v>0</v>
      </c>
      <c r="G10" s="4">
        <f t="shared" si="1"/>
        <v>0</v>
      </c>
      <c r="H10" s="3">
        <v>155</v>
      </c>
      <c r="I10" s="4" t="str">
        <f t="shared" si="2"/>
        <v/>
      </c>
      <c r="J10" s="5" t="str">
        <f t="shared" si="3"/>
        <v/>
      </c>
      <c r="K10" s="4">
        <f t="shared" si="4"/>
        <v>0</v>
      </c>
      <c r="L10" s="9">
        <f t="shared" si="5"/>
        <v>0</v>
      </c>
      <c r="M10" s="5">
        <f>+SUMIFS('Todas las Cuentas'!$O:$O,'Todas las Cuentas'!$S:$S,$B$2,'Todas las Cuentas'!$C:$C,$B10,'Todas las Cuentas'!$A:$A,M$4)</f>
        <v>0</v>
      </c>
      <c r="N10" s="5">
        <f>+SUMIFS('Todas las Cuentas'!$O:$O,'Todas las Cuentas'!$S:$S,$B$2,'Todas las Cuentas'!$C:$C,$B10,'Todas las Cuentas'!$A:$A,N$4)</f>
        <v>0</v>
      </c>
      <c r="O10" s="5">
        <f>+SUMIFS('Todas las Cuentas'!$O:$O,'Todas las Cuentas'!$S:$S,$B$2,'Todas las Cuentas'!$C:$C,$B10,'Todas las Cuentas'!$A:$A,O$4)</f>
        <v>0</v>
      </c>
      <c r="P10" s="5">
        <f t="shared" si="6"/>
        <v>0</v>
      </c>
      <c r="Q10" s="5">
        <f t="shared" si="7"/>
        <v>0</v>
      </c>
      <c r="R10" s="5">
        <f t="shared" si="8"/>
        <v>0</v>
      </c>
      <c r="S10" s="4">
        <f t="shared" si="9"/>
        <v>0</v>
      </c>
    </row>
    <row r="11" spans="2:19" x14ac:dyDescent="0.25">
      <c r="B11" s="3">
        <v>18</v>
      </c>
      <c r="C11" s="8" t="s">
        <v>230</v>
      </c>
      <c r="D11" s="5">
        <f>+SUMIFS('Todas las Cuentas'!$G:$G,'Todas las Cuentas'!$S:$S,$B$2,'Todas las Cuentas'!$C:$C,$B11,'Todas las Cuentas'!$A:$A,D$4)</f>
        <v>0</v>
      </c>
      <c r="E11" s="5">
        <f>+SUMIFS('Todas las Cuentas'!$G:$G,'Todas las Cuentas'!$S:$S,$B$2,'Todas las Cuentas'!$C:$C,$B11,'Todas las Cuentas'!$A:$A,E$4)</f>
        <v>0</v>
      </c>
      <c r="F11" s="5">
        <f>+SUMIFS('Todas las Cuentas'!$G:$G,'Todas las Cuentas'!$S:$S,$B$2,'Todas las Cuentas'!$C:$C,$B11,'Todas las Cuentas'!$A:$A,F$4)</f>
        <v>0</v>
      </c>
      <c r="G11" s="4">
        <f t="shared" si="1"/>
        <v>0</v>
      </c>
      <c r="H11" s="3">
        <v>1039</v>
      </c>
      <c r="I11" s="4" t="str">
        <f t="shared" si="2"/>
        <v/>
      </c>
      <c r="J11" s="5" t="str">
        <f t="shared" si="3"/>
        <v/>
      </c>
      <c r="K11" s="4">
        <f t="shared" si="4"/>
        <v>0</v>
      </c>
      <c r="L11" s="9">
        <f t="shared" si="5"/>
        <v>0</v>
      </c>
      <c r="M11" s="5">
        <f>+SUMIFS('Todas las Cuentas'!$O:$O,'Todas las Cuentas'!$S:$S,$B$2,'Todas las Cuentas'!$C:$C,$B11,'Todas las Cuentas'!$A:$A,M$4)</f>
        <v>0</v>
      </c>
      <c r="N11" s="5">
        <f>+SUMIFS('Todas las Cuentas'!$O:$O,'Todas las Cuentas'!$S:$S,$B$2,'Todas las Cuentas'!$C:$C,$B11,'Todas las Cuentas'!$A:$A,N$4)</f>
        <v>0</v>
      </c>
      <c r="O11" s="5">
        <f>+SUMIFS('Todas las Cuentas'!$O:$O,'Todas las Cuentas'!$S:$S,$B$2,'Todas las Cuentas'!$C:$C,$B11,'Todas las Cuentas'!$A:$A,O$4)</f>
        <v>0</v>
      </c>
      <c r="P11" s="5">
        <f t="shared" si="6"/>
        <v>0</v>
      </c>
      <c r="Q11" s="5">
        <f t="shared" si="7"/>
        <v>0</v>
      </c>
      <c r="R11" s="5">
        <f t="shared" si="8"/>
        <v>0</v>
      </c>
      <c r="S11" s="4">
        <f t="shared" si="9"/>
        <v>0</v>
      </c>
    </row>
    <row r="12" spans="2:19" x14ac:dyDescent="0.25">
      <c r="B12" s="3">
        <v>21</v>
      </c>
      <c r="C12" s="8" t="s">
        <v>231</v>
      </c>
      <c r="D12" s="5">
        <f>+SUMIFS('Todas las Cuentas'!$G:$G,'Todas las Cuentas'!$S:$S,$B$2,'Todas las Cuentas'!$C:$C,$B12,'Todas las Cuentas'!$A:$A,D$4)</f>
        <v>0</v>
      </c>
      <c r="E12" s="5">
        <f>+SUMIFS('Todas las Cuentas'!$G:$G,'Todas las Cuentas'!$S:$S,$B$2,'Todas las Cuentas'!$C:$C,$B12,'Todas las Cuentas'!$A:$A,E$4)</f>
        <v>0</v>
      </c>
      <c r="F12" s="5">
        <f>+SUMIFS('Todas las Cuentas'!$G:$G,'Todas las Cuentas'!$S:$S,$B$2,'Todas las Cuentas'!$C:$C,$B12,'Todas las Cuentas'!$A:$A,F$4)</f>
        <v>3531569</v>
      </c>
      <c r="G12" s="4">
        <f t="shared" si="1"/>
        <v>3531569</v>
      </c>
      <c r="H12" s="3">
        <v>125</v>
      </c>
      <c r="I12" s="4">
        <f t="shared" si="2"/>
        <v>28252.552</v>
      </c>
      <c r="J12" s="5">
        <f t="shared" si="3"/>
        <v>19569071.388110165</v>
      </c>
      <c r="K12" s="4">
        <f t="shared" si="4"/>
        <v>0</v>
      </c>
      <c r="L12" s="9">
        <f t="shared" si="5"/>
        <v>0</v>
      </c>
      <c r="M12" s="5">
        <f>+SUMIFS('Todas las Cuentas'!$O:$O,'Todas las Cuentas'!$S:$S,$B$2,'Todas las Cuentas'!$C:$C,$B12,'Todas las Cuentas'!$A:$A,M$4)</f>
        <v>0</v>
      </c>
      <c r="N12" s="5">
        <f>+SUMIFS('Todas las Cuentas'!$O:$O,'Todas las Cuentas'!$S:$S,$B$2,'Todas las Cuentas'!$C:$C,$B12,'Todas las Cuentas'!$A:$A,N$4)</f>
        <v>0</v>
      </c>
      <c r="O12" s="5">
        <f>+SUMIFS('Todas las Cuentas'!$O:$O,'Todas las Cuentas'!$S:$S,$B$2,'Todas las Cuentas'!$C:$C,$B12,'Todas las Cuentas'!$A:$A,O$4)</f>
        <v>3471565</v>
      </c>
      <c r="P12" s="5">
        <f t="shared" si="6"/>
        <v>0</v>
      </c>
      <c r="Q12" s="5">
        <f t="shared" si="7"/>
        <v>0</v>
      </c>
      <c r="R12" s="5">
        <f t="shared" si="8"/>
        <v>0</v>
      </c>
      <c r="S12" s="4">
        <f t="shared" si="9"/>
        <v>0</v>
      </c>
    </row>
    <row r="13" spans="2:19" x14ac:dyDescent="0.25">
      <c r="B13" s="3">
        <v>22</v>
      </c>
      <c r="C13" s="8" t="s">
        <v>232</v>
      </c>
      <c r="D13" s="5">
        <f>+SUMIFS('Todas las Cuentas'!$G:$G,'Todas las Cuentas'!$S:$S,$B$2,'Todas las Cuentas'!$C:$C,$B13,'Todas las Cuentas'!$A:$A,D$4)</f>
        <v>0</v>
      </c>
      <c r="E13" s="5">
        <f>+SUMIFS('Todas las Cuentas'!$G:$G,'Todas las Cuentas'!$S:$S,$B$2,'Todas las Cuentas'!$C:$C,$B13,'Todas las Cuentas'!$A:$A,E$4)</f>
        <v>0</v>
      </c>
      <c r="F13" s="5">
        <f>+SUMIFS('Todas las Cuentas'!$G:$G,'Todas las Cuentas'!$S:$S,$B$2,'Todas las Cuentas'!$C:$C,$B13,'Todas las Cuentas'!$A:$A,F$4)</f>
        <v>1252298</v>
      </c>
      <c r="G13" s="4">
        <f t="shared" si="1"/>
        <v>1252298</v>
      </c>
      <c r="H13" s="3">
        <v>479</v>
      </c>
      <c r="I13" s="4">
        <f t="shared" si="2"/>
        <v>2614.4008350730687</v>
      </c>
      <c r="J13" s="5">
        <f t="shared" si="3"/>
        <v>74988681.559238151</v>
      </c>
      <c r="K13" s="4">
        <f t="shared" si="4"/>
        <v>0</v>
      </c>
      <c r="L13" s="9">
        <f t="shared" si="5"/>
        <v>0</v>
      </c>
      <c r="M13" s="5">
        <f>+SUMIFS('Todas las Cuentas'!$O:$O,'Todas las Cuentas'!$S:$S,$B$2,'Todas las Cuentas'!$C:$C,$B13,'Todas las Cuentas'!$A:$A,M$4)</f>
        <v>0</v>
      </c>
      <c r="N13" s="5">
        <f>+SUMIFS('Todas las Cuentas'!$O:$O,'Todas las Cuentas'!$S:$S,$B$2,'Todas las Cuentas'!$C:$C,$B13,'Todas las Cuentas'!$A:$A,N$4)</f>
        <v>0</v>
      </c>
      <c r="O13" s="5">
        <f>+SUMIFS('Todas las Cuentas'!$O:$O,'Todas las Cuentas'!$S:$S,$B$2,'Todas las Cuentas'!$C:$C,$B13,'Todas las Cuentas'!$A:$A,O$4)</f>
        <v>627610</v>
      </c>
      <c r="P13" s="5">
        <f t="shared" si="6"/>
        <v>0</v>
      </c>
      <c r="Q13" s="5">
        <f t="shared" si="7"/>
        <v>0</v>
      </c>
      <c r="R13" s="5">
        <f t="shared" si="8"/>
        <v>0</v>
      </c>
      <c r="S13" s="4">
        <f t="shared" si="9"/>
        <v>0</v>
      </c>
    </row>
    <row r="14" spans="2:19" x14ac:dyDescent="0.25">
      <c r="B14" s="3">
        <v>23</v>
      </c>
      <c r="C14" s="8" t="s">
        <v>233</v>
      </c>
      <c r="D14" s="5">
        <f>+SUMIFS('Todas las Cuentas'!$G:$G,'Todas las Cuentas'!$S:$S,$B$2,'Todas las Cuentas'!$C:$C,$B14,'Todas las Cuentas'!$A:$A,D$4)</f>
        <v>0</v>
      </c>
      <c r="E14" s="5">
        <f>+SUMIFS('Todas las Cuentas'!$G:$G,'Todas las Cuentas'!$S:$S,$B$2,'Todas las Cuentas'!$C:$C,$B14,'Todas las Cuentas'!$A:$A,E$4)</f>
        <v>0</v>
      </c>
      <c r="F14" s="5">
        <f>+SUMIFS('Todas las Cuentas'!$G:$G,'Todas las Cuentas'!$S:$S,$B$2,'Todas las Cuentas'!$C:$C,$B14,'Todas las Cuentas'!$A:$A,F$4)</f>
        <v>1638093</v>
      </c>
      <c r="G14" s="4">
        <f t="shared" si="1"/>
        <v>1638093</v>
      </c>
      <c r="H14" s="3">
        <v>747</v>
      </c>
      <c r="I14" s="4">
        <f t="shared" si="2"/>
        <v>2192.8955823293172</v>
      </c>
      <c r="J14" s="5">
        <f t="shared" si="3"/>
        <v>116944770.61534634</v>
      </c>
      <c r="K14" s="4">
        <f t="shared" si="4"/>
        <v>0</v>
      </c>
      <c r="L14" s="9">
        <f t="shared" si="5"/>
        <v>0</v>
      </c>
      <c r="M14" s="5">
        <f>+SUMIFS('Todas las Cuentas'!$O:$O,'Todas las Cuentas'!$S:$S,$B$2,'Todas las Cuentas'!$C:$C,$B14,'Todas las Cuentas'!$A:$A,M$4)</f>
        <v>0</v>
      </c>
      <c r="N14" s="5">
        <f>+SUMIFS('Todas las Cuentas'!$O:$O,'Todas las Cuentas'!$S:$S,$B$2,'Todas las Cuentas'!$C:$C,$B14,'Todas las Cuentas'!$A:$A,N$4)</f>
        <v>0</v>
      </c>
      <c r="O14" s="5">
        <f>+SUMIFS('Todas las Cuentas'!$O:$O,'Todas las Cuentas'!$S:$S,$B$2,'Todas las Cuentas'!$C:$C,$B14,'Todas las Cuentas'!$A:$A,O$4)</f>
        <v>844431</v>
      </c>
      <c r="P14" s="5">
        <f t="shared" si="6"/>
        <v>0</v>
      </c>
      <c r="Q14" s="5">
        <f t="shared" si="7"/>
        <v>0</v>
      </c>
      <c r="R14" s="5">
        <f t="shared" si="8"/>
        <v>0</v>
      </c>
      <c r="S14" s="4">
        <f t="shared" si="9"/>
        <v>0</v>
      </c>
    </row>
    <row r="15" spans="2:19" x14ac:dyDescent="0.25">
      <c r="B15" s="3">
        <v>24</v>
      </c>
      <c r="C15" s="8" t="s">
        <v>234</v>
      </c>
      <c r="D15" s="5">
        <f>+SUMIFS('Todas las Cuentas'!$G:$G,'Todas las Cuentas'!$S:$S,$B$2,'Todas las Cuentas'!$C:$C,$B15,'Todas las Cuentas'!$A:$A,D$4)</f>
        <v>0</v>
      </c>
      <c r="E15" s="5">
        <f>+SUMIFS('Todas las Cuentas'!$G:$G,'Todas las Cuentas'!$S:$S,$B$2,'Todas las Cuentas'!$C:$C,$B15,'Todas las Cuentas'!$A:$A,E$4)</f>
        <v>0</v>
      </c>
      <c r="F15" s="5">
        <f>+SUMIFS('Todas las Cuentas'!$G:$G,'Todas las Cuentas'!$S:$S,$B$2,'Todas las Cuentas'!$C:$C,$B15,'Todas las Cuentas'!$A:$A,F$4)</f>
        <v>2868866</v>
      </c>
      <c r="G15" s="4">
        <f t="shared" si="1"/>
        <v>2868866</v>
      </c>
      <c r="H15" s="3">
        <v>106</v>
      </c>
      <c r="I15" s="4">
        <f t="shared" si="2"/>
        <v>27064.773584905659</v>
      </c>
      <c r="J15" s="5">
        <f t="shared" si="3"/>
        <v>16594572.53711742</v>
      </c>
      <c r="K15" s="4">
        <f t="shared" si="4"/>
        <v>0</v>
      </c>
      <c r="L15" s="9">
        <f t="shared" si="5"/>
        <v>0</v>
      </c>
      <c r="M15" s="5">
        <f>+SUMIFS('Todas las Cuentas'!$O:$O,'Todas las Cuentas'!$S:$S,$B$2,'Todas las Cuentas'!$C:$C,$B15,'Todas las Cuentas'!$A:$A,M$4)</f>
        <v>0</v>
      </c>
      <c r="N15" s="5">
        <f>+SUMIFS('Todas las Cuentas'!$O:$O,'Todas las Cuentas'!$S:$S,$B$2,'Todas las Cuentas'!$C:$C,$B15,'Todas las Cuentas'!$A:$A,N$4)</f>
        <v>0</v>
      </c>
      <c r="O15" s="5">
        <f>+SUMIFS('Todas las Cuentas'!$O:$O,'Todas las Cuentas'!$S:$S,$B$2,'Todas las Cuentas'!$C:$C,$B15,'Todas las Cuentas'!$A:$A,O$4)</f>
        <v>763848</v>
      </c>
      <c r="P15" s="5">
        <f t="shared" si="6"/>
        <v>0</v>
      </c>
      <c r="Q15" s="5">
        <f t="shared" si="7"/>
        <v>0</v>
      </c>
      <c r="R15" s="5">
        <f t="shared" si="8"/>
        <v>0</v>
      </c>
      <c r="S15" s="4">
        <f t="shared" si="9"/>
        <v>0</v>
      </c>
    </row>
    <row r="16" spans="2:19" x14ac:dyDescent="0.25">
      <c r="B16" s="3">
        <v>25</v>
      </c>
      <c r="C16" s="8" t="s">
        <v>235</v>
      </c>
      <c r="D16" s="5">
        <f>+SUMIFS('Todas las Cuentas'!$G:$G,'Todas las Cuentas'!$S:$S,$B$2,'Todas las Cuentas'!$C:$C,$B16,'Todas las Cuentas'!$A:$A,D$4)</f>
        <v>0</v>
      </c>
      <c r="E16" s="5">
        <f>+SUMIFS('Todas las Cuentas'!$G:$G,'Todas las Cuentas'!$S:$S,$B$2,'Todas las Cuentas'!$C:$C,$B16,'Todas las Cuentas'!$A:$A,E$4)</f>
        <v>0</v>
      </c>
      <c r="F16" s="5">
        <f>+SUMIFS('Todas las Cuentas'!$G:$G,'Todas las Cuentas'!$S:$S,$B$2,'Todas las Cuentas'!$C:$C,$B16,'Todas las Cuentas'!$A:$A,F$4)</f>
        <v>0</v>
      </c>
      <c r="G16" s="4">
        <f t="shared" si="1"/>
        <v>0</v>
      </c>
      <c r="H16" s="3">
        <v>119</v>
      </c>
      <c r="I16" s="4" t="str">
        <f t="shared" si="2"/>
        <v/>
      </c>
      <c r="J16" s="5" t="str">
        <f t="shared" si="3"/>
        <v/>
      </c>
      <c r="K16" s="4">
        <f t="shared" si="4"/>
        <v>0</v>
      </c>
      <c r="L16" s="9">
        <f t="shared" si="5"/>
        <v>0</v>
      </c>
      <c r="M16" s="5">
        <f>+SUMIFS('Todas las Cuentas'!$O:$O,'Todas las Cuentas'!$S:$S,$B$2,'Todas las Cuentas'!$C:$C,$B16,'Todas las Cuentas'!$A:$A,M$4)</f>
        <v>0</v>
      </c>
      <c r="N16" s="5">
        <f>+SUMIFS('Todas las Cuentas'!$O:$O,'Todas las Cuentas'!$S:$S,$B$2,'Todas las Cuentas'!$C:$C,$B16,'Todas las Cuentas'!$A:$A,N$4)</f>
        <v>0</v>
      </c>
      <c r="O16" s="5">
        <f>+SUMIFS('Todas las Cuentas'!$O:$O,'Todas las Cuentas'!$S:$S,$B$2,'Todas las Cuentas'!$C:$C,$B16,'Todas las Cuentas'!$A:$A,O$4)</f>
        <v>0</v>
      </c>
      <c r="P16" s="5">
        <f t="shared" si="6"/>
        <v>0</v>
      </c>
      <c r="Q16" s="5">
        <f t="shared" si="7"/>
        <v>0</v>
      </c>
      <c r="R16" s="5">
        <f t="shared" si="8"/>
        <v>0</v>
      </c>
      <c r="S16" s="4">
        <f t="shared" si="9"/>
        <v>0</v>
      </c>
    </row>
    <row r="17" spans="2:20" x14ac:dyDescent="0.25">
      <c r="B17" s="3">
        <v>26</v>
      </c>
      <c r="C17" s="8" t="s">
        <v>236</v>
      </c>
      <c r="D17" s="5">
        <f>+SUMIFS('Todas las Cuentas'!$G:$G,'Todas las Cuentas'!$S:$S,$B$2,'Todas las Cuentas'!$C:$C,$B17,'Todas las Cuentas'!$A:$A,D$4)</f>
        <v>0</v>
      </c>
      <c r="E17" s="5">
        <f>+SUMIFS('Todas las Cuentas'!$G:$G,'Todas las Cuentas'!$S:$S,$B$2,'Todas las Cuentas'!$C:$C,$B17,'Todas las Cuentas'!$A:$A,E$4)</f>
        <v>0</v>
      </c>
      <c r="F17" s="5">
        <f>+SUMIFS('Todas las Cuentas'!$G:$G,'Todas las Cuentas'!$S:$S,$B$2,'Todas las Cuentas'!$C:$C,$B17,'Todas las Cuentas'!$A:$A,F$4)</f>
        <v>0</v>
      </c>
      <c r="G17" s="4">
        <f t="shared" si="1"/>
        <v>0</v>
      </c>
      <c r="H17" s="3">
        <v>77</v>
      </c>
      <c r="I17" s="4" t="str">
        <f t="shared" si="2"/>
        <v/>
      </c>
      <c r="J17" s="5" t="str">
        <f t="shared" si="3"/>
        <v/>
      </c>
      <c r="K17" s="4">
        <f t="shared" si="4"/>
        <v>0</v>
      </c>
      <c r="L17" s="9">
        <f t="shared" si="5"/>
        <v>0</v>
      </c>
      <c r="M17" s="5">
        <f>+SUMIFS('Todas las Cuentas'!$O:$O,'Todas las Cuentas'!$S:$S,$B$2,'Todas las Cuentas'!$C:$C,$B17,'Todas las Cuentas'!$A:$A,M$4)</f>
        <v>0</v>
      </c>
      <c r="N17" s="5">
        <f>+SUMIFS('Todas las Cuentas'!$O:$O,'Todas las Cuentas'!$S:$S,$B$2,'Todas las Cuentas'!$C:$C,$B17,'Todas las Cuentas'!$A:$A,N$4)</f>
        <v>0</v>
      </c>
      <c r="O17" s="5">
        <f>+SUMIFS('Todas las Cuentas'!$O:$O,'Todas las Cuentas'!$S:$S,$B$2,'Todas las Cuentas'!$C:$C,$B17,'Todas las Cuentas'!$A:$A,O$4)</f>
        <v>0</v>
      </c>
      <c r="P17" s="5">
        <f t="shared" si="6"/>
        <v>0</v>
      </c>
      <c r="Q17" s="5">
        <f t="shared" si="7"/>
        <v>0</v>
      </c>
      <c r="R17" s="5">
        <f t="shared" si="8"/>
        <v>0</v>
      </c>
      <c r="S17" s="4">
        <f t="shared" si="9"/>
        <v>0</v>
      </c>
    </row>
    <row r="18" spans="2:20" x14ac:dyDescent="0.25">
      <c r="B18" s="3">
        <v>28</v>
      </c>
      <c r="C18" s="8" t="s">
        <v>237</v>
      </c>
      <c r="D18" s="5">
        <f>+SUMIFS('Todas las Cuentas'!$G:$G,'Todas las Cuentas'!$S:$S,$B$2,'Todas las Cuentas'!$C:$C,$B18,'Todas las Cuentas'!$A:$A,D$4)</f>
        <v>263457</v>
      </c>
      <c r="E18" s="5">
        <f>+SUMIFS('Todas las Cuentas'!$G:$G,'Todas las Cuentas'!$S:$S,$B$2,'Todas las Cuentas'!$C:$C,$B18,'Todas las Cuentas'!$A:$A,E$4)</f>
        <v>0</v>
      </c>
      <c r="F18" s="5">
        <f>+SUMIFS('Todas las Cuentas'!$G:$G,'Todas las Cuentas'!$S:$S,$B$2,'Todas las Cuentas'!$C:$C,$B18,'Todas las Cuentas'!$A:$A,F$4)</f>
        <v>0</v>
      </c>
      <c r="G18" s="4">
        <f t="shared" si="1"/>
        <v>263457</v>
      </c>
      <c r="H18" s="3">
        <v>26</v>
      </c>
      <c r="I18" s="4">
        <f t="shared" si="2"/>
        <v>10132.961538461539</v>
      </c>
      <c r="J18" s="5">
        <f t="shared" si="3"/>
        <v>4070366.8487269143</v>
      </c>
      <c r="K18" s="4">
        <f t="shared" si="4"/>
        <v>0</v>
      </c>
      <c r="L18" s="9">
        <f t="shared" si="5"/>
        <v>0</v>
      </c>
      <c r="M18" s="5">
        <f>+SUMIFS('Todas las Cuentas'!$O:$O,'Todas las Cuentas'!$S:$S,$B$2,'Todas las Cuentas'!$C:$C,$B18,'Todas las Cuentas'!$A:$A,M$4)</f>
        <v>259697</v>
      </c>
      <c r="N18" s="5">
        <f>+SUMIFS('Todas las Cuentas'!$O:$O,'Todas las Cuentas'!$S:$S,$B$2,'Todas las Cuentas'!$C:$C,$B18,'Todas las Cuentas'!$A:$A,N$4)</f>
        <v>0</v>
      </c>
      <c r="O18" s="5">
        <f>+SUMIFS('Todas las Cuentas'!$O:$O,'Todas las Cuentas'!$S:$S,$B$2,'Todas las Cuentas'!$C:$C,$B18,'Todas las Cuentas'!$A:$A,O$4)</f>
        <v>0</v>
      </c>
      <c r="P18" s="5">
        <f t="shared" si="6"/>
        <v>0</v>
      </c>
      <c r="Q18" s="5">
        <f t="shared" si="7"/>
        <v>0</v>
      </c>
      <c r="R18" s="5">
        <f t="shared" si="8"/>
        <v>0</v>
      </c>
      <c r="S18" s="4">
        <f t="shared" si="9"/>
        <v>0</v>
      </c>
    </row>
    <row r="19" spans="2:20" x14ac:dyDescent="0.25">
      <c r="B19" s="3">
        <v>29</v>
      </c>
      <c r="C19" s="8" t="s">
        <v>238</v>
      </c>
      <c r="D19" s="5">
        <f>+SUMIFS('Todas las Cuentas'!$G:$G,'Todas las Cuentas'!$S:$S,$B$2,'Todas las Cuentas'!$C:$C,$B19,'Todas las Cuentas'!$A:$A,D$4)</f>
        <v>0</v>
      </c>
      <c r="E19" s="5">
        <f>+SUMIFS('Todas las Cuentas'!$G:$G,'Todas las Cuentas'!$S:$S,$B$2,'Todas las Cuentas'!$C:$C,$B19,'Todas las Cuentas'!$A:$A,E$4)</f>
        <v>0</v>
      </c>
      <c r="F19" s="5">
        <f>+SUMIFS('Todas las Cuentas'!$G:$G,'Todas las Cuentas'!$S:$S,$B$2,'Todas las Cuentas'!$C:$C,$B19,'Todas las Cuentas'!$A:$A,F$4)</f>
        <v>0</v>
      </c>
      <c r="G19" s="4">
        <f t="shared" si="1"/>
        <v>0</v>
      </c>
      <c r="H19" s="3">
        <v>52</v>
      </c>
      <c r="I19" s="4" t="str">
        <f t="shared" si="2"/>
        <v/>
      </c>
      <c r="J19" s="5" t="str">
        <f t="shared" si="3"/>
        <v/>
      </c>
      <c r="K19" s="4">
        <f t="shared" si="4"/>
        <v>0</v>
      </c>
      <c r="L19" s="9">
        <f t="shared" si="5"/>
        <v>0</v>
      </c>
      <c r="M19" s="5">
        <f>+SUMIFS('Todas las Cuentas'!$O:$O,'Todas las Cuentas'!$S:$S,$B$2,'Todas las Cuentas'!$C:$C,$B19,'Todas las Cuentas'!$A:$A,M$4)</f>
        <v>0</v>
      </c>
      <c r="N19" s="5">
        <f>+SUMIFS('Todas las Cuentas'!$O:$O,'Todas las Cuentas'!$S:$S,$B$2,'Todas las Cuentas'!$C:$C,$B19,'Todas las Cuentas'!$A:$A,N$4)</f>
        <v>0</v>
      </c>
      <c r="O19" s="5">
        <f>+SUMIFS('Todas las Cuentas'!$O:$O,'Todas las Cuentas'!$S:$S,$B$2,'Todas las Cuentas'!$C:$C,$B19,'Todas las Cuentas'!$A:$A,O$4)</f>
        <v>0</v>
      </c>
      <c r="P19" s="5">
        <f t="shared" si="6"/>
        <v>0</v>
      </c>
      <c r="Q19" s="5">
        <f t="shared" si="7"/>
        <v>0</v>
      </c>
      <c r="R19" s="5">
        <f t="shared" si="8"/>
        <v>0</v>
      </c>
      <c r="S19" s="4">
        <f t="shared" si="9"/>
        <v>0</v>
      </c>
    </row>
    <row r="20" spans="2:20" x14ac:dyDescent="0.25">
      <c r="B20" s="3">
        <v>31</v>
      </c>
      <c r="C20" s="8" t="s">
        <v>239</v>
      </c>
      <c r="D20" s="5">
        <f>+SUMIFS('Todas las Cuentas'!$G:$G,'Todas las Cuentas'!$S:$S,$B$2,'Todas las Cuentas'!$C:$C,$B20,'Todas las Cuentas'!$A:$A,D$4)</f>
        <v>47863304</v>
      </c>
      <c r="E20" s="5">
        <f>+SUMIFS('Todas las Cuentas'!$G:$G,'Todas las Cuentas'!$S:$S,$B$2,'Todas las Cuentas'!$C:$C,$B20,'Todas las Cuentas'!$A:$A,E$4)</f>
        <v>0</v>
      </c>
      <c r="F20" s="5">
        <f>+SUMIFS('Todas las Cuentas'!$G:$G,'Todas las Cuentas'!$S:$S,$B$2,'Todas las Cuentas'!$C:$C,$B20,'Todas las Cuentas'!$A:$A,F$4)</f>
        <v>0</v>
      </c>
      <c r="G20" s="4">
        <f t="shared" si="1"/>
        <v>47863304</v>
      </c>
      <c r="H20" s="3">
        <v>60</v>
      </c>
      <c r="I20" s="4">
        <f t="shared" si="2"/>
        <v>797721.73333333328</v>
      </c>
      <c r="J20" s="5">
        <f t="shared" si="3"/>
        <v>9393154.2662928794</v>
      </c>
      <c r="K20" s="4">
        <f t="shared" si="4"/>
        <v>38470149.733707123</v>
      </c>
      <c r="L20" s="9">
        <f t="shared" si="5"/>
        <v>-0.80375039996626896</v>
      </c>
      <c r="M20" s="5">
        <f>+SUMIFS('Todas las Cuentas'!$O:$O,'Todas las Cuentas'!$S:$S,$B$2,'Todas las Cuentas'!$C:$C,$B20,'Todas las Cuentas'!$A:$A,M$4)</f>
        <v>47228371</v>
      </c>
      <c r="N20" s="5">
        <f>+SUMIFS('Todas las Cuentas'!$O:$O,'Todas las Cuentas'!$S:$S,$B$2,'Todas las Cuentas'!$C:$C,$B20,'Todas las Cuentas'!$A:$A,N$4)</f>
        <v>0</v>
      </c>
      <c r="O20" s="5">
        <f>+SUMIFS('Todas las Cuentas'!$O:$O,'Todas las Cuentas'!$S:$S,$B$2,'Todas las Cuentas'!$C:$C,$B20,'Todas las Cuentas'!$A:$A,O$4)</f>
        <v>0</v>
      </c>
      <c r="P20" s="5">
        <f t="shared" si="6"/>
        <v>-37959822.081005335</v>
      </c>
      <c r="Q20" s="5">
        <f t="shared" si="7"/>
        <v>0</v>
      </c>
      <c r="R20" s="5">
        <f t="shared" si="8"/>
        <v>0</v>
      </c>
      <c r="S20" s="4">
        <f t="shared" si="9"/>
        <v>-37959822.081005335</v>
      </c>
    </row>
    <row r="21" spans="2:20" x14ac:dyDescent="0.25">
      <c r="B21" s="3">
        <v>32</v>
      </c>
      <c r="C21" s="8" t="s">
        <v>240</v>
      </c>
      <c r="D21" s="5">
        <f>+SUMIFS('Todas las Cuentas'!$G:$G,'Todas las Cuentas'!$S:$S,$B$2,'Todas las Cuentas'!$C:$C,$B21,'Todas las Cuentas'!$A:$A,D$4)</f>
        <v>38559916</v>
      </c>
      <c r="E21" s="5">
        <f>+SUMIFS('Todas las Cuentas'!$G:$G,'Todas las Cuentas'!$S:$S,$B$2,'Todas las Cuentas'!$C:$C,$B21,'Todas las Cuentas'!$A:$A,E$4)</f>
        <v>0</v>
      </c>
      <c r="F21" s="5">
        <f>+SUMIFS('Todas las Cuentas'!$G:$G,'Todas las Cuentas'!$S:$S,$B$2,'Todas las Cuentas'!$C:$C,$B21,'Todas las Cuentas'!$A:$A,F$4)</f>
        <v>0</v>
      </c>
      <c r="G21" s="4">
        <f t="shared" si="1"/>
        <v>38559916</v>
      </c>
      <c r="H21" s="3">
        <v>67</v>
      </c>
      <c r="I21" s="4">
        <f t="shared" si="2"/>
        <v>575521.13432835822</v>
      </c>
      <c r="J21" s="5">
        <f t="shared" si="3"/>
        <v>10489022.264027048</v>
      </c>
      <c r="K21" s="4">
        <f t="shared" si="4"/>
        <v>28070893.735972952</v>
      </c>
      <c r="L21" s="9">
        <f t="shared" si="5"/>
        <v>-0.72798119518654947</v>
      </c>
      <c r="M21" s="5">
        <f>+SUMIFS('Todas las Cuentas'!$O:$O,'Todas las Cuentas'!$S:$S,$B$2,'Todas las Cuentas'!$C:$C,$B21,'Todas las Cuentas'!$A:$A,M$4)</f>
        <v>36492924</v>
      </c>
      <c r="N21" s="5">
        <f>+SUMIFS('Todas las Cuentas'!$O:$O,'Todas las Cuentas'!$S:$S,$B$2,'Todas las Cuentas'!$C:$C,$B21,'Todas las Cuentas'!$A:$A,N$4)</f>
        <v>0</v>
      </c>
      <c r="O21" s="5">
        <f>+SUMIFS('Todas las Cuentas'!$O:$O,'Todas las Cuentas'!$S:$S,$B$2,'Todas las Cuentas'!$C:$C,$B21,'Todas las Cuentas'!$A:$A,O$4)</f>
        <v>0</v>
      </c>
      <c r="P21" s="5">
        <f t="shared" si="6"/>
        <v>-26566162.429371916</v>
      </c>
      <c r="Q21" s="5">
        <f t="shared" si="7"/>
        <v>0</v>
      </c>
      <c r="R21" s="5">
        <f t="shared" si="8"/>
        <v>0</v>
      </c>
      <c r="S21" s="4">
        <f t="shared" si="9"/>
        <v>-26566162.429371916</v>
      </c>
    </row>
    <row r="22" spans="2:20" x14ac:dyDescent="0.25">
      <c r="B22" s="3">
        <v>33</v>
      </c>
      <c r="C22" s="8" t="s">
        <v>241</v>
      </c>
      <c r="D22" s="5">
        <f>+SUMIFS('Todas las Cuentas'!$G:$G,'Todas las Cuentas'!$S:$S,$B$2,'Todas las Cuentas'!$C:$C,$B22,'Todas las Cuentas'!$A:$A,D$4)</f>
        <v>0</v>
      </c>
      <c r="E22" s="5">
        <f>+SUMIFS('Todas las Cuentas'!$G:$G,'Todas las Cuentas'!$S:$S,$B$2,'Todas las Cuentas'!$C:$C,$B22,'Todas las Cuentas'!$A:$A,E$4)</f>
        <v>0</v>
      </c>
      <c r="F22" s="5">
        <f>+SUMIFS('Todas las Cuentas'!$G:$G,'Todas las Cuentas'!$S:$S,$B$2,'Todas las Cuentas'!$C:$C,$B22,'Todas las Cuentas'!$A:$A,F$4)</f>
        <v>448333</v>
      </c>
      <c r="G22" s="4">
        <f t="shared" si="1"/>
        <v>448333</v>
      </c>
      <c r="H22" s="3">
        <v>273</v>
      </c>
      <c r="I22" s="4">
        <f t="shared" si="2"/>
        <v>1642.2454212454213</v>
      </c>
      <c r="J22" s="5">
        <f t="shared" si="3"/>
        <v>42738851.911632605</v>
      </c>
      <c r="K22" s="4">
        <f t="shared" si="4"/>
        <v>0</v>
      </c>
      <c r="L22" s="9">
        <f t="shared" si="5"/>
        <v>0</v>
      </c>
      <c r="M22" s="5">
        <f>+SUMIFS('Todas las Cuentas'!$O:$O,'Todas las Cuentas'!$S:$S,$B$2,'Todas las Cuentas'!$C:$C,$B22,'Todas las Cuentas'!$A:$A,M$4)</f>
        <v>0</v>
      </c>
      <c r="N22" s="5">
        <f>+SUMIFS('Todas las Cuentas'!$O:$O,'Todas las Cuentas'!$S:$S,$B$2,'Todas las Cuentas'!$C:$C,$B22,'Todas las Cuentas'!$A:$A,N$4)</f>
        <v>0</v>
      </c>
      <c r="O22" s="5">
        <f>+SUMIFS('Todas las Cuentas'!$O:$O,'Todas las Cuentas'!$S:$S,$B$2,'Todas las Cuentas'!$C:$C,$B22,'Todas las Cuentas'!$A:$A,O$4)</f>
        <v>407087</v>
      </c>
      <c r="P22" s="5">
        <f t="shared" si="6"/>
        <v>0</v>
      </c>
      <c r="Q22" s="5">
        <f t="shared" si="7"/>
        <v>0</v>
      </c>
      <c r="R22" s="5">
        <f t="shared" si="8"/>
        <v>0</v>
      </c>
      <c r="S22" s="4">
        <f t="shared" si="9"/>
        <v>0</v>
      </c>
    </row>
    <row r="23" spans="2:20" x14ac:dyDescent="0.25">
      <c r="B23" s="3">
        <v>34</v>
      </c>
      <c r="C23" s="8" t="s">
        <v>242</v>
      </c>
      <c r="D23" s="5">
        <f>+SUMIFS('Todas las Cuentas'!$G:$G,'Todas las Cuentas'!$S:$S,$B$2,'Todas las Cuentas'!$C:$C,$B23,'Todas las Cuentas'!$A:$A,D$4)</f>
        <v>0</v>
      </c>
      <c r="E23" s="5">
        <f>+SUMIFS('Todas las Cuentas'!$G:$G,'Todas las Cuentas'!$S:$S,$B$2,'Todas las Cuentas'!$C:$C,$B23,'Todas las Cuentas'!$A:$A,E$4)</f>
        <v>0</v>
      </c>
      <c r="F23" s="5">
        <f>+SUMIFS('Todas las Cuentas'!$G:$G,'Todas las Cuentas'!$S:$S,$B$2,'Todas las Cuentas'!$C:$C,$B23,'Todas las Cuentas'!$A:$A,F$4)</f>
        <v>8722871</v>
      </c>
      <c r="G23" s="4">
        <f t="shared" si="1"/>
        <v>8722871</v>
      </c>
      <c r="H23" s="3">
        <v>104</v>
      </c>
      <c r="I23" s="4">
        <f t="shared" si="2"/>
        <v>83873.75961538461</v>
      </c>
      <c r="J23" s="5">
        <f t="shared" si="3"/>
        <v>16281467.394907657</v>
      </c>
      <c r="K23" s="4">
        <f t="shared" si="4"/>
        <v>0</v>
      </c>
      <c r="L23" s="9">
        <f t="shared" si="5"/>
        <v>0</v>
      </c>
      <c r="M23" s="5">
        <f>+SUMIFS('Todas las Cuentas'!$O:$O,'Todas las Cuentas'!$S:$S,$B$2,'Todas las Cuentas'!$C:$C,$B23,'Todas las Cuentas'!$A:$A,M$4)</f>
        <v>0</v>
      </c>
      <c r="N23" s="5">
        <f>+SUMIFS('Todas las Cuentas'!$O:$O,'Todas las Cuentas'!$S:$S,$B$2,'Todas las Cuentas'!$C:$C,$B23,'Todas las Cuentas'!$A:$A,N$4)</f>
        <v>0</v>
      </c>
      <c r="O23" s="5">
        <f>+SUMIFS('Todas las Cuentas'!$O:$O,'Todas las Cuentas'!$S:$S,$B$2,'Todas las Cuentas'!$C:$C,$B23,'Todas las Cuentas'!$A:$A,O$4)</f>
        <v>8722871</v>
      </c>
      <c r="P23" s="5">
        <f t="shared" si="6"/>
        <v>0</v>
      </c>
      <c r="Q23" s="5">
        <f t="shared" si="7"/>
        <v>0</v>
      </c>
      <c r="R23" s="5">
        <f t="shared" si="8"/>
        <v>0</v>
      </c>
      <c r="S23" s="4">
        <f t="shared" si="9"/>
        <v>0</v>
      </c>
    </row>
    <row r="24" spans="2:20" x14ac:dyDescent="0.25">
      <c r="B24" s="3">
        <v>35</v>
      </c>
      <c r="C24" s="8" t="s">
        <v>243</v>
      </c>
      <c r="D24" s="5">
        <f>+SUMIFS('Todas las Cuentas'!$G:$G,'Todas las Cuentas'!$S:$S,$B$2,'Todas las Cuentas'!$C:$C,$B24,'Todas las Cuentas'!$A:$A,D$4)</f>
        <v>0</v>
      </c>
      <c r="E24" s="5">
        <f>+SUMIFS('Todas las Cuentas'!$G:$G,'Todas las Cuentas'!$S:$S,$B$2,'Todas las Cuentas'!$C:$C,$B24,'Todas las Cuentas'!$A:$A,E$4)</f>
        <v>0</v>
      </c>
      <c r="F24" s="5">
        <f>+SUMIFS('Todas las Cuentas'!$G:$G,'Todas las Cuentas'!$S:$S,$B$2,'Todas las Cuentas'!$C:$C,$B24,'Todas las Cuentas'!$A:$A,F$4)</f>
        <v>0</v>
      </c>
      <c r="G24" s="4">
        <f t="shared" si="1"/>
        <v>0</v>
      </c>
      <c r="H24" s="3">
        <v>13</v>
      </c>
      <c r="I24" s="4" t="str">
        <f t="shared" si="2"/>
        <v/>
      </c>
      <c r="J24" s="5" t="str">
        <f t="shared" si="3"/>
        <v/>
      </c>
      <c r="K24" s="4">
        <f t="shared" si="4"/>
        <v>0</v>
      </c>
      <c r="L24" s="9">
        <f t="shared" si="5"/>
        <v>0</v>
      </c>
      <c r="M24" s="5">
        <f>+SUMIFS('Todas las Cuentas'!$O:$O,'Todas las Cuentas'!$S:$S,$B$2,'Todas las Cuentas'!$C:$C,$B24,'Todas las Cuentas'!$A:$A,M$4)</f>
        <v>0</v>
      </c>
      <c r="N24" s="5">
        <f>+SUMIFS('Todas las Cuentas'!$O:$O,'Todas las Cuentas'!$S:$S,$B$2,'Todas las Cuentas'!$C:$C,$B24,'Todas las Cuentas'!$A:$A,N$4)</f>
        <v>0</v>
      </c>
      <c r="O24" s="5">
        <f>+SUMIFS('Todas las Cuentas'!$O:$O,'Todas las Cuentas'!$S:$S,$B$2,'Todas las Cuentas'!$C:$C,$B24,'Todas las Cuentas'!$A:$A,O$4)</f>
        <v>0</v>
      </c>
      <c r="P24" s="5">
        <f t="shared" si="6"/>
        <v>0</v>
      </c>
      <c r="Q24" s="5">
        <f t="shared" si="7"/>
        <v>0</v>
      </c>
      <c r="R24" s="5">
        <f t="shared" si="8"/>
        <v>0</v>
      </c>
      <c r="S24" s="4">
        <f t="shared" si="9"/>
        <v>0</v>
      </c>
    </row>
    <row r="25" spans="2:20" x14ac:dyDescent="0.25">
      <c r="B25" s="3">
        <v>36</v>
      </c>
      <c r="C25" s="8" t="s">
        <v>244</v>
      </c>
      <c r="D25" s="5">
        <f>+SUMIFS('Todas las Cuentas'!$G:$G,'Todas las Cuentas'!$S:$S,$B$2,'Todas las Cuentas'!$C:$C,$B25,'Todas las Cuentas'!$A:$A,D$4)</f>
        <v>0</v>
      </c>
      <c r="E25" s="5">
        <f>+SUMIFS('Todas las Cuentas'!$G:$G,'Todas las Cuentas'!$S:$S,$B$2,'Todas las Cuentas'!$C:$C,$B25,'Todas las Cuentas'!$A:$A,E$4)</f>
        <v>0</v>
      </c>
      <c r="F25" s="5">
        <f>+SUMIFS('Todas las Cuentas'!$G:$G,'Todas las Cuentas'!$S:$S,$B$2,'Todas las Cuentas'!$C:$C,$B25,'Todas las Cuentas'!$A:$A,F$4)</f>
        <v>0</v>
      </c>
      <c r="G25" s="4">
        <f t="shared" si="1"/>
        <v>0</v>
      </c>
      <c r="H25" s="3">
        <v>94</v>
      </c>
      <c r="I25" s="4" t="str">
        <f t="shared" si="2"/>
        <v/>
      </c>
      <c r="J25" s="5" t="str">
        <f t="shared" si="3"/>
        <v/>
      </c>
      <c r="K25" s="4">
        <f t="shared" si="4"/>
        <v>0</v>
      </c>
      <c r="L25" s="9">
        <f t="shared" si="5"/>
        <v>0</v>
      </c>
      <c r="M25" s="5">
        <f>+SUMIFS('Todas las Cuentas'!$O:$O,'Todas las Cuentas'!$S:$S,$B$2,'Todas las Cuentas'!$C:$C,$B25,'Todas las Cuentas'!$A:$A,M$4)</f>
        <v>0</v>
      </c>
      <c r="N25" s="5">
        <f>+SUMIFS('Todas las Cuentas'!$O:$O,'Todas las Cuentas'!$S:$S,$B$2,'Todas las Cuentas'!$C:$C,$B25,'Todas las Cuentas'!$A:$A,N$4)</f>
        <v>0</v>
      </c>
      <c r="O25" s="5">
        <f>+SUMIFS('Todas las Cuentas'!$O:$O,'Todas las Cuentas'!$S:$S,$B$2,'Todas las Cuentas'!$C:$C,$B25,'Todas las Cuentas'!$A:$A,O$4)</f>
        <v>0</v>
      </c>
      <c r="P25" s="5">
        <f t="shared" si="6"/>
        <v>0</v>
      </c>
      <c r="Q25" s="5">
        <f t="shared" si="7"/>
        <v>0</v>
      </c>
      <c r="R25" s="5">
        <f t="shared" si="8"/>
        <v>0</v>
      </c>
      <c r="S25" s="4">
        <f t="shared" si="9"/>
        <v>0</v>
      </c>
      <c r="T25" t="s">
        <v>249</v>
      </c>
    </row>
    <row r="26" spans="2:20" x14ac:dyDescent="0.25">
      <c r="B26" s="3">
        <v>39</v>
      </c>
      <c r="C26" s="8" t="s">
        <v>245</v>
      </c>
      <c r="D26" s="5">
        <f>+SUMIFS('Todas las Cuentas'!$G:$G,'Todas las Cuentas'!$S:$S,$B$2,'Todas las Cuentas'!$C:$C,$B26,'Todas las Cuentas'!$A:$A,D$4)</f>
        <v>0</v>
      </c>
      <c r="E26" s="5">
        <f>+SUMIFS('Todas las Cuentas'!$G:$G,'Todas las Cuentas'!$S:$S,$B$2,'Todas las Cuentas'!$C:$C,$B26,'Todas las Cuentas'!$A:$A,E$4)</f>
        <v>0</v>
      </c>
      <c r="F26" s="5">
        <f>+SUMIFS('Todas las Cuentas'!$G:$G,'Todas las Cuentas'!$S:$S,$B$2,'Todas las Cuentas'!$C:$C,$B26,'Todas las Cuentas'!$A:$A,F$4)</f>
        <v>110384</v>
      </c>
      <c r="G26" s="4">
        <f t="shared" si="1"/>
        <v>110384</v>
      </c>
      <c r="H26" s="3">
        <v>43</v>
      </c>
      <c r="I26" s="4">
        <f t="shared" si="2"/>
        <v>2567.0697674418607</v>
      </c>
      <c r="J26" s="5">
        <f t="shared" si="3"/>
        <v>6731760.5575098973</v>
      </c>
      <c r="K26" s="4">
        <f t="shared" si="4"/>
        <v>0</v>
      </c>
      <c r="L26" s="9">
        <f t="shared" si="5"/>
        <v>0</v>
      </c>
      <c r="M26" s="5">
        <f>+SUMIFS('Todas las Cuentas'!$O:$O,'Todas las Cuentas'!$S:$S,$B$2,'Todas las Cuentas'!$C:$C,$B26,'Todas las Cuentas'!$A:$A,M$4)</f>
        <v>0</v>
      </c>
      <c r="N26" s="5">
        <f>+SUMIFS('Todas las Cuentas'!$O:$O,'Todas las Cuentas'!$S:$S,$B$2,'Todas las Cuentas'!$C:$C,$B26,'Todas las Cuentas'!$A:$A,N$4)</f>
        <v>0</v>
      </c>
      <c r="O26" s="5">
        <f>+SUMIFS('Todas las Cuentas'!$O:$O,'Todas las Cuentas'!$S:$S,$B$2,'Todas las Cuentas'!$C:$C,$B26,'Todas las Cuentas'!$A:$A,O$4)</f>
        <v>982</v>
      </c>
      <c r="P26" s="5">
        <f t="shared" si="6"/>
        <v>0</v>
      </c>
      <c r="Q26" s="5">
        <f t="shared" si="7"/>
        <v>0</v>
      </c>
      <c r="R26" s="5">
        <f t="shared" si="8"/>
        <v>0</v>
      </c>
      <c r="S26" s="4">
        <f t="shared" si="9"/>
        <v>0</v>
      </c>
    </row>
    <row r="27" spans="2:20" x14ac:dyDescent="0.25">
      <c r="B27" s="3">
        <v>40</v>
      </c>
      <c r="C27" s="8" t="s">
        <v>246</v>
      </c>
      <c r="D27" s="5">
        <f>+SUMIFS('Todas las Cuentas'!$G:$G,'Todas las Cuentas'!$S:$S,$B$2,'Todas las Cuentas'!$C:$C,$B27,'Todas las Cuentas'!$A:$A,D$4)</f>
        <v>0</v>
      </c>
      <c r="E27" s="5">
        <f>+SUMIFS('Todas las Cuentas'!$G:$G,'Todas las Cuentas'!$S:$S,$B$2,'Todas las Cuentas'!$C:$C,$B27,'Todas las Cuentas'!$A:$A,E$4)</f>
        <v>0</v>
      </c>
      <c r="F27" s="5">
        <f>+SUMIFS('Todas las Cuentas'!$G:$G,'Todas las Cuentas'!$S:$S,$B$2,'Todas las Cuentas'!$C:$C,$B27,'Todas las Cuentas'!$A:$A,F$4)</f>
        <v>0</v>
      </c>
      <c r="G27" s="4">
        <f t="shared" si="1"/>
        <v>0</v>
      </c>
      <c r="H27" s="3">
        <v>125</v>
      </c>
      <c r="I27" s="4" t="str">
        <f t="shared" si="2"/>
        <v/>
      </c>
      <c r="J27" s="5" t="str">
        <f t="shared" si="3"/>
        <v/>
      </c>
      <c r="K27" s="4">
        <f t="shared" si="4"/>
        <v>0</v>
      </c>
      <c r="L27" s="9">
        <f t="shared" si="5"/>
        <v>0</v>
      </c>
      <c r="M27" s="5">
        <f>+SUMIFS('Todas las Cuentas'!$O:$O,'Todas las Cuentas'!$S:$S,$B$2,'Todas las Cuentas'!$C:$C,$B27,'Todas las Cuentas'!$A:$A,M$4)</f>
        <v>0</v>
      </c>
      <c r="N27" s="5">
        <f>+SUMIFS('Todas las Cuentas'!$O:$O,'Todas las Cuentas'!$S:$S,$B$2,'Todas las Cuentas'!$C:$C,$B27,'Todas las Cuentas'!$A:$A,N$4)</f>
        <v>0</v>
      </c>
      <c r="O27" s="5">
        <f>+SUMIFS('Todas las Cuentas'!$O:$O,'Todas las Cuentas'!$S:$S,$B$2,'Todas las Cuentas'!$C:$C,$B27,'Todas las Cuentas'!$A:$A,O$4)</f>
        <v>0</v>
      </c>
      <c r="P27" s="5">
        <f t="shared" si="6"/>
        <v>0</v>
      </c>
      <c r="Q27" s="5">
        <f t="shared" si="7"/>
        <v>0</v>
      </c>
      <c r="R27" s="5">
        <f t="shared" si="8"/>
        <v>0</v>
      </c>
      <c r="S27" s="4">
        <f t="shared" si="9"/>
        <v>0</v>
      </c>
    </row>
    <row r="28" spans="2:20" x14ac:dyDescent="0.25">
      <c r="B28" s="14" t="s">
        <v>247</v>
      </c>
      <c r="C28" s="14"/>
      <c r="D28" s="4">
        <f>+SUM(D5:D27)</f>
        <v>200684575</v>
      </c>
      <c r="E28" s="4">
        <f>+SUM(E5:E27)</f>
        <v>0</v>
      </c>
      <c r="F28" s="4">
        <f>+SUM(F5:F27)</f>
        <v>18580758</v>
      </c>
      <c r="G28" s="4">
        <f>+SUM(G5:G27)</f>
        <v>219265333</v>
      </c>
      <c r="H28" s="2">
        <f>+SUM(H5:H27)</f>
        <v>5296</v>
      </c>
      <c r="I28" s="4">
        <f t="shared" si="2"/>
        <v>41402.064388217521</v>
      </c>
      <c r="J28" s="4"/>
      <c r="K28" s="4">
        <f>+SUM(K5:K27)</f>
        <v>66541043.469680071</v>
      </c>
      <c r="L28" s="9">
        <f t="shared" si="5"/>
        <v>-0.30347270386641589</v>
      </c>
      <c r="M28" s="4">
        <f>+SUM(M5:M27)</f>
        <v>166056970</v>
      </c>
      <c r="N28" s="4">
        <f>+SUM(N5:N27)</f>
        <v>0</v>
      </c>
      <c r="O28" s="4">
        <f>+SUM(O5:O27)</f>
        <v>14846738</v>
      </c>
      <c r="P28" s="4">
        <f>+SUM(P5:P27)</f>
        <v>-64525984.510377251</v>
      </c>
      <c r="Q28" s="4">
        <f t="shared" ref="Q28:S28" si="10">+SUM(Q5:Q27)</f>
        <v>0</v>
      </c>
      <c r="R28" s="4">
        <f t="shared" si="10"/>
        <v>0</v>
      </c>
      <c r="S28" s="4">
        <f t="shared" si="10"/>
        <v>-64525984.510377251</v>
      </c>
    </row>
    <row r="30" spans="2:20" x14ac:dyDescent="0.25">
      <c r="H30" s="7" t="s">
        <v>248</v>
      </c>
      <c r="I30" s="6">
        <f>+AVERAGE(I4:I27)*1.2</f>
        <v>156552.57110488132</v>
      </c>
    </row>
  </sheetData>
  <mergeCells count="1">
    <mergeCell ref="B28:C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S30"/>
  <sheetViews>
    <sheetView workbookViewId="0">
      <selection activeCell="B4" sqref="B4"/>
    </sheetView>
  </sheetViews>
  <sheetFormatPr baseColWidth="10" defaultRowHeight="15" x14ac:dyDescent="0.25"/>
  <cols>
    <col min="2" max="2" width="4.5703125" customWidth="1"/>
    <col min="4" max="4" width="14.7109375" bestFit="1" customWidth="1"/>
    <col min="5" max="6" width="11.85546875" bestFit="1" customWidth="1"/>
    <col min="7" max="7" width="15.140625" bestFit="1" customWidth="1"/>
    <col min="8" max="8" width="16.5703125" bestFit="1" customWidth="1"/>
    <col min="9" max="9" width="18.7109375" bestFit="1" customWidth="1"/>
    <col min="10" max="11" width="11.85546875" bestFit="1" customWidth="1"/>
    <col min="13" max="13" width="14.7109375" bestFit="1" customWidth="1"/>
    <col min="14" max="14" width="10.85546875" bestFit="1" customWidth="1"/>
    <col min="15" max="15" width="11.5703125" bestFit="1" customWidth="1"/>
    <col min="16" max="16" width="12.42578125" bestFit="1" customWidth="1"/>
    <col min="17" max="17" width="10.42578125" bestFit="1" customWidth="1"/>
    <col min="18" max="18" width="11.42578125" bestFit="1" customWidth="1"/>
    <col min="19" max="19" width="21.140625" bestFit="1" customWidth="1"/>
  </cols>
  <sheetData>
    <row r="2" spans="2:19" x14ac:dyDescent="0.25">
      <c r="B2" s="27" t="s">
        <v>212</v>
      </c>
      <c r="H2" t="s">
        <v>250</v>
      </c>
    </row>
    <row r="4" spans="2:19" ht="45" x14ac:dyDescent="0.25">
      <c r="B4" s="1" t="s">
        <v>210</v>
      </c>
      <c r="C4" s="1" t="s">
        <v>1</v>
      </c>
      <c r="D4" s="1" t="s">
        <v>206</v>
      </c>
      <c r="E4" s="1" t="s">
        <v>207</v>
      </c>
      <c r="F4" s="1" t="s">
        <v>209</v>
      </c>
      <c r="G4" s="1" t="s">
        <v>251</v>
      </c>
      <c r="H4" s="1" t="s">
        <v>215</v>
      </c>
      <c r="I4" s="1" t="s">
        <v>216</v>
      </c>
      <c r="J4" s="1" t="s">
        <v>217</v>
      </c>
      <c r="K4" s="1" t="s">
        <v>218</v>
      </c>
      <c r="L4" s="1" t="s">
        <v>219</v>
      </c>
      <c r="M4" s="1" t="s">
        <v>206</v>
      </c>
      <c r="N4" s="1" t="s">
        <v>207</v>
      </c>
      <c r="O4" s="1" t="s">
        <v>209</v>
      </c>
      <c r="P4" s="1" t="s">
        <v>220</v>
      </c>
      <c r="Q4" s="1" t="s">
        <v>221</v>
      </c>
      <c r="R4" s="1" t="s">
        <v>222</v>
      </c>
      <c r="S4" s="1" t="s">
        <v>252</v>
      </c>
    </row>
    <row r="5" spans="2:19" x14ac:dyDescent="0.25">
      <c r="B5" s="3">
        <v>6</v>
      </c>
      <c r="C5" s="8" t="s">
        <v>224</v>
      </c>
      <c r="D5" s="5">
        <f>+SUMIFS('Todas las Cuentas'!$G:$G,'Todas las Cuentas'!$S:$S,$B$2,'Todas las Cuentas'!$C:$C,$B5,'Todas las Cuentas'!$A:$A,D$4)</f>
        <v>548445947</v>
      </c>
      <c r="E5" s="5">
        <f>+SUMIFS('Todas las Cuentas'!$G:$G,'Todas las Cuentas'!$S:$S,$B$2,'Todas las Cuentas'!$C:$C,$B5,'Todas las Cuentas'!$A:$A,E$4)</f>
        <v>0</v>
      </c>
      <c r="F5" s="5">
        <f>+SUMIFS('Todas las Cuentas'!$G:$G,'Todas las Cuentas'!$S:$S,$B$2,'Todas las Cuentas'!$C:$C,$B5,'Todas las Cuentas'!$A:$A,F$4)</f>
        <v>0</v>
      </c>
      <c r="G5" s="4">
        <f>+SUM(D5:F5)</f>
        <v>548445947</v>
      </c>
      <c r="H5" s="3">
        <v>883</v>
      </c>
      <c r="I5" s="4">
        <f>IF(G5=0,"",+G5/H5)</f>
        <v>621116.58776896948</v>
      </c>
      <c r="J5" s="5">
        <f>IF(G5=0,"",+$I$30*H5)</f>
        <v>339243627.39595735</v>
      </c>
      <c r="K5" s="4">
        <f>+IF(G5=0,0,IF(G5&gt;J5,G5-J5,0))</f>
        <v>209202319.60404265</v>
      </c>
      <c r="L5" s="9">
        <f>+-IF(G5=0,0,K5/G5)</f>
        <v>-0.38144564792278912</v>
      </c>
      <c r="M5" s="5">
        <f>+SUMIFS('Todas las Cuentas'!$O:$O,'Todas las Cuentas'!$S:$S,$B$2,'Todas las Cuentas'!$C:$C,$B5,'Todas las Cuentas'!$A:$A,M$4)</f>
        <v>465137764</v>
      </c>
      <c r="N5" s="5">
        <f>+SUMIFS('Todas las Cuentas'!$O:$O,'Todas las Cuentas'!$S:$S,$B$2,'Todas las Cuentas'!$C:$C,$B5,'Todas las Cuentas'!$A:$A,N$4)</f>
        <v>0</v>
      </c>
      <c r="O5" s="5">
        <f>+SUMIFS('Todas las Cuentas'!$O:$O,'Todas las Cuentas'!$S:$S,$B$2,'Todas las Cuentas'!$C:$C,$B5,'Todas las Cuentas'!$A:$A,O$4)</f>
        <v>0</v>
      </c>
      <c r="P5" s="5">
        <f>+M5*$L5</f>
        <v>-177424775.76233739</v>
      </c>
      <c r="Q5" s="5">
        <f t="shared" ref="Q5:R20" si="0">+N5*$L5</f>
        <v>0</v>
      </c>
      <c r="R5" s="5">
        <f t="shared" si="0"/>
        <v>0</v>
      </c>
      <c r="S5" s="4">
        <f>+SUM(P5:R5)</f>
        <v>-177424775.76233739</v>
      </c>
    </row>
    <row r="6" spans="2:19" x14ac:dyDescent="0.25">
      <c r="B6" s="3">
        <v>9</v>
      </c>
      <c r="C6" s="8" t="s">
        <v>225</v>
      </c>
      <c r="D6" s="5">
        <f>+SUMIFS('Todas las Cuentas'!$G:$G,'Todas las Cuentas'!$S:$S,$B$2,'Todas las Cuentas'!$C:$C,$B6,'Todas las Cuentas'!$A:$A,D$4)</f>
        <v>7201840</v>
      </c>
      <c r="E6" s="5">
        <f>+SUMIFS('Todas las Cuentas'!$G:$G,'Todas las Cuentas'!$S:$S,$B$2,'Todas las Cuentas'!$C:$C,$B6,'Todas las Cuentas'!$A:$A,E$4)</f>
        <v>0</v>
      </c>
      <c r="F6" s="5">
        <f>+SUMIFS('Todas las Cuentas'!$G:$G,'Todas las Cuentas'!$S:$S,$B$2,'Todas las Cuentas'!$C:$C,$B6,'Todas las Cuentas'!$A:$A,F$4)</f>
        <v>0</v>
      </c>
      <c r="G6" s="4">
        <f t="shared" ref="G6:G27" si="1">+SUM(D6:F6)</f>
        <v>7201840</v>
      </c>
      <c r="H6" s="3">
        <v>52</v>
      </c>
      <c r="I6" s="4">
        <f t="shared" ref="I6:I28" si="2">IF(G6=0,"",+G6/H6)</f>
        <v>138496.92307692306</v>
      </c>
      <c r="J6" s="5">
        <f t="shared" ref="J6:J27" si="3">IF(G6=0,"",+$I$30*H6)</f>
        <v>19978107.162615836</v>
      </c>
      <c r="K6" s="4">
        <f t="shared" ref="K6:K27" si="4">+IF(G6=0,0,IF(G6&gt;J6,G6-J6,0))</f>
        <v>0</v>
      </c>
      <c r="L6" s="9">
        <f t="shared" ref="L6:L28" si="5">+-IF(G6=0,0,K6/G6)</f>
        <v>0</v>
      </c>
      <c r="M6" s="5">
        <f>+SUMIFS('Todas las Cuentas'!$O:$O,'Todas las Cuentas'!$S:$S,$B$2,'Todas las Cuentas'!$C:$C,$B6,'Todas las Cuentas'!$A:$A,M$4)</f>
        <v>6781105</v>
      </c>
      <c r="N6" s="5">
        <f>+SUMIFS('Todas las Cuentas'!$O:$O,'Todas las Cuentas'!$S:$S,$B$2,'Todas las Cuentas'!$C:$C,$B6,'Todas las Cuentas'!$A:$A,N$4)</f>
        <v>0</v>
      </c>
      <c r="O6" s="5">
        <f>+SUMIFS('Todas las Cuentas'!$O:$O,'Todas las Cuentas'!$S:$S,$B$2,'Todas las Cuentas'!$C:$C,$B6,'Todas las Cuentas'!$A:$A,O$4)</f>
        <v>0</v>
      </c>
      <c r="P6" s="5">
        <f t="shared" ref="P6:R27" si="6">+M6*$L6</f>
        <v>0</v>
      </c>
      <c r="Q6" s="5">
        <f t="shared" si="0"/>
        <v>0</v>
      </c>
      <c r="R6" s="5">
        <f t="shared" si="0"/>
        <v>0</v>
      </c>
      <c r="S6" s="4">
        <f t="shared" ref="S6:S27" si="7">+SUM(P6:R6)</f>
        <v>0</v>
      </c>
    </row>
    <row r="7" spans="2:19" x14ac:dyDescent="0.25">
      <c r="B7" s="3">
        <v>10</v>
      </c>
      <c r="C7" s="8" t="s">
        <v>226</v>
      </c>
      <c r="D7" s="5">
        <f>+SUMIFS('Todas las Cuentas'!$G:$G,'Todas las Cuentas'!$S:$S,$B$2,'Todas las Cuentas'!$C:$C,$B7,'Todas las Cuentas'!$A:$A,D$4)</f>
        <v>29940354</v>
      </c>
      <c r="E7" s="5">
        <f>+SUMIFS('Todas las Cuentas'!$G:$G,'Todas las Cuentas'!$S:$S,$B$2,'Todas las Cuentas'!$C:$C,$B7,'Todas las Cuentas'!$A:$A,E$4)</f>
        <v>0</v>
      </c>
      <c r="F7" s="5">
        <f>+SUMIFS('Todas las Cuentas'!$G:$G,'Todas las Cuentas'!$S:$S,$B$2,'Todas las Cuentas'!$C:$C,$B7,'Todas las Cuentas'!$A:$A,F$4)</f>
        <v>0</v>
      </c>
      <c r="G7" s="4">
        <f t="shared" si="1"/>
        <v>29940354</v>
      </c>
      <c r="H7" s="3">
        <v>623</v>
      </c>
      <c r="I7" s="4">
        <f t="shared" si="2"/>
        <v>48058.353130016054</v>
      </c>
      <c r="J7" s="5">
        <f t="shared" si="3"/>
        <v>239353091.58287817</v>
      </c>
      <c r="K7" s="4">
        <f t="shared" si="4"/>
        <v>0</v>
      </c>
      <c r="L7" s="9">
        <f t="shared" si="5"/>
        <v>0</v>
      </c>
      <c r="M7" s="5">
        <f>+SUMIFS('Todas las Cuentas'!$O:$O,'Todas las Cuentas'!$S:$S,$B$2,'Todas las Cuentas'!$C:$C,$B7,'Todas las Cuentas'!$A:$A,M$4)</f>
        <v>23998515</v>
      </c>
      <c r="N7" s="5">
        <f>+SUMIFS('Todas las Cuentas'!$O:$O,'Todas las Cuentas'!$S:$S,$B$2,'Todas las Cuentas'!$C:$C,$B7,'Todas las Cuentas'!$A:$A,N$4)</f>
        <v>0</v>
      </c>
      <c r="O7" s="5">
        <f>+SUMIFS('Todas las Cuentas'!$O:$O,'Todas las Cuentas'!$S:$S,$B$2,'Todas las Cuentas'!$C:$C,$B7,'Todas las Cuentas'!$A:$A,O$4)</f>
        <v>0</v>
      </c>
      <c r="P7" s="5">
        <f t="shared" si="6"/>
        <v>0</v>
      </c>
      <c r="Q7" s="5">
        <f t="shared" si="0"/>
        <v>0</v>
      </c>
      <c r="R7" s="5">
        <f t="shared" si="0"/>
        <v>0</v>
      </c>
      <c r="S7" s="4">
        <f t="shared" si="7"/>
        <v>0</v>
      </c>
    </row>
    <row r="8" spans="2:19" x14ac:dyDescent="0.25">
      <c r="B8" s="3">
        <v>12</v>
      </c>
      <c r="C8" s="8" t="s">
        <v>227</v>
      </c>
      <c r="D8" s="5">
        <f>+SUMIFS('Todas las Cuentas'!$G:$G,'Todas las Cuentas'!$S:$S,$B$2,'Todas las Cuentas'!$C:$C,$B8,'Todas las Cuentas'!$A:$A,D$4)</f>
        <v>0</v>
      </c>
      <c r="E8" s="5">
        <f>+SUMIFS('Todas las Cuentas'!$G:$G,'Todas las Cuentas'!$S:$S,$B$2,'Todas las Cuentas'!$C:$C,$B8,'Todas las Cuentas'!$A:$A,E$4)</f>
        <v>0</v>
      </c>
      <c r="F8" s="5">
        <f>+SUMIFS('Todas las Cuentas'!$G:$G,'Todas las Cuentas'!$S:$S,$B$2,'Todas las Cuentas'!$C:$C,$B8,'Todas las Cuentas'!$A:$A,F$4)</f>
        <v>0</v>
      </c>
      <c r="G8" s="4">
        <f t="shared" si="1"/>
        <v>0</v>
      </c>
      <c r="H8" s="3">
        <v>9</v>
      </c>
      <c r="I8" s="4" t="str">
        <f t="shared" si="2"/>
        <v/>
      </c>
      <c r="J8" s="5" t="str">
        <f t="shared" si="3"/>
        <v/>
      </c>
      <c r="K8" s="4">
        <f t="shared" si="4"/>
        <v>0</v>
      </c>
      <c r="L8" s="9">
        <f t="shared" si="5"/>
        <v>0</v>
      </c>
      <c r="M8" s="5">
        <f>+SUMIFS('Todas las Cuentas'!$O:$O,'Todas las Cuentas'!$S:$S,$B$2,'Todas las Cuentas'!$C:$C,$B8,'Todas las Cuentas'!$A:$A,M$4)</f>
        <v>0</v>
      </c>
      <c r="N8" s="5">
        <f>+SUMIFS('Todas las Cuentas'!$O:$O,'Todas las Cuentas'!$S:$S,$B$2,'Todas las Cuentas'!$C:$C,$B8,'Todas las Cuentas'!$A:$A,N$4)</f>
        <v>0</v>
      </c>
      <c r="O8" s="5">
        <f>+SUMIFS('Todas las Cuentas'!$O:$O,'Todas las Cuentas'!$S:$S,$B$2,'Todas las Cuentas'!$C:$C,$B8,'Todas las Cuentas'!$A:$A,O$4)</f>
        <v>0</v>
      </c>
      <c r="P8" s="5">
        <f t="shared" si="6"/>
        <v>0</v>
      </c>
      <c r="Q8" s="5">
        <f t="shared" si="0"/>
        <v>0</v>
      </c>
      <c r="R8" s="5">
        <f t="shared" si="0"/>
        <v>0</v>
      </c>
      <c r="S8" s="4">
        <f t="shared" si="7"/>
        <v>0</v>
      </c>
    </row>
    <row r="9" spans="2:19" x14ac:dyDescent="0.25">
      <c r="B9" s="3">
        <v>13</v>
      </c>
      <c r="C9" s="8" t="s">
        <v>228</v>
      </c>
      <c r="D9" s="5">
        <f>+SUMIFS('Todas las Cuentas'!$G:$G,'Todas las Cuentas'!$S:$S,$B$2,'Todas las Cuentas'!$C:$C,$B9,'Todas las Cuentas'!$A:$A,D$4)</f>
        <v>0</v>
      </c>
      <c r="E9" s="5">
        <f>+SUMIFS('Todas las Cuentas'!$G:$G,'Todas las Cuentas'!$S:$S,$B$2,'Todas las Cuentas'!$C:$C,$B9,'Todas las Cuentas'!$A:$A,E$4)</f>
        <v>0</v>
      </c>
      <c r="F9" s="5">
        <f>+SUMIFS('Todas las Cuentas'!$G:$G,'Todas las Cuentas'!$S:$S,$B$2,'Todas las Cuentas'!$C:$C,$B9,'Todas las Cuentas'!$A:$A,F$4)</f>
        <v>0</v>
      </c>
      <c r="G9" s="4">
        <f t="shared" si="1"/>
        <v>0</v>
      </c>
      <c r="H9" s="3">
        <v>25</v>
      </c>
      <c r="I9" s="4" t="str">
        <f t="shared" si="2"/>
        <v/>
      </c>
      <c r="J9" s="5" t="str">
        <f t="shared" si="3"/>
        <v/>
      </c>
      <c r="K9" s="4">
        <f t="shared" si="4"/>
        <v>0</v>
      </c>
      <c r="L9" s="9">
        <f t="shared" si="5"/>
        <v>0</v>
      </c>
      <c r="M9" s="5">
        <f>+SUMIFS('Todas las Cuentas'!$O:$O,'Todas las Cuentas'!$S:$S,$B$2,'Todas las Cuentas'!$C:$C,$B9,'Todas las Cuentas'!$A:$A,M$4)</f>
        <v>0</v>
      </c>
      <c r="N9" s="5">
        <f>+SUMIFS('Todas las Cuentas'!$O:$O,'Todas las Cuentas'!$S:$S,$B$2,'Todas las Cuentas'!$C:$C,$B9,'Todas las Cuentas'!$A:$A,N$4)</f>
        <v>0</v>
      </c>
      <c r="O9" s="5">
        <f>+SUMIFS('Todas las Cuentas'!$O:$O,'Todas las Cuentas'!$S:$S,$B$2,'Todas las Cuentas'!$C:$C,$B9,'Todas las Cuentas'!$A:$A,O$4)</f>
        <v>0</v>
      </c>
      <c r="P9" s="5">
        <f t="shared" si="6"/>
        <v>0</v>
      </c>
      <c r="Q9" s="5">
        <f t="shared" si="0"/>
        <v>0</v>
      </c>
      <c r="R9" s="5">
        <f t="shared" si="0"/>
        <v>0</v>
      </c>
      <c r="S9" s="4">
        <f t="shared" si="7"/>
        <v>0</v>
      </c>
    </row>
    <row r="10" spans="2:19" x14ac:dyDescent="0.25">
      <c r="B10" s="3">
        <v>14</v>
      </c>
      <c r="C10" s="8" t="s">
        <v>229</v>
      </c>
      <c r="D10" s="5">
        <f>+SUMIFS('Todas las Cuentas'!$G:$G,'Todas las Cuentas'!$S:$S,$B$2,'Todas las Cuentas'!$C:$C,$B10,'Todas las Cuentas'!$A:$A,D$4)</f>
        <v>144067068.00000018</v>
      </c>
      <c r="E10" s="5">
        <f>+SUMIFS('Todas las Cuentas'!$G:$G,'Todas las Cuentas'!$S:$S,$B$2,'Todas las Cuentas'!$C:$C,$B10,'Todas las Cuentas'!$A:$A,E$4)</f>
        <v>0</v>
      </c>
      <c r="F10" s="5">
        <f>+SUMIFS('Todas las Cuentas'!$G:$G,'Todas las Cuentas'!$S:$S,$B$2,'Todas las Cuentas'!$C:$C,$B10,'Todas las Cuentas'!$A:$A,F$4)</f>
        <v>0</v>
      </c>
      <c r="G10" s="4">
        <f t="shared" si="1"/>
        <v>144067068.00000018</v>
      </c>
      <c r="H10" s="3">
        <v>155</v>
      </c>
      <c r="I10" s="4">
        <f t="shared" si="2"/>
        <v>929464.95483871084</v>
      </c>
      <c r="J10" s="5">
        <f t="shared" si="3"/>
        <v>59550127.119335659</v>
      </c>
      <c r="K10" s="4">
        <f t="shared" si="4"/>
        <v>84516940.880664527</v>
      </c>
      <c r="L10" s="9">
        <f t="shared" si="5"/>
        <v>-0.58664996833741645</v>
      </c>
      <c r="M10" s="5">
        <f>+SUMIFS('Todas las Cuentas'!$O:$O,'Todas las Cuentas'!$S:$S,$B$2,'Todas las Cuentas'!$C:$C,$B10,'Todas las Cuentas'!$A:$A,M$4)</f>
        <v>112415969.72727282</v>
      </c>
      <c r="N10" s="5">
        <f>+SUMIFS('Todas las Cuentas'!$O:$O,'Todas las Cuentas'!$S:$S,$B$2,'Todas las Cuentas'!$C:$C,$B10,'Todas las Cuentas'!$A:$A,N$4)</f>
        <v>0</v>
      </c>
      <c r="O10" s="5">
        <f>+SUMIFS('Todas las Cuentas'!$O:$O,'Todas las Cuentas'!$S:$S,$B$2,'Todas las Cuentas'!$C:$C,$B10,'Todas las Cuentas'!$A:$A,O$4)</f>
        <v>0</v>
      </c>
      <c r="P10" s="5">
        <f t="shared" si="6"/>
        <v>-65948825.081124566</v>
      </c>
      <c r="Q10" s="5">
        <f t="shared" si="0"/>
        <v>0</v>
      </c>
      <c r="R10" s="5">
        <f t="shared" si="0"/>
        <v>0</v>
      </c>
      <c r="S10" s="4">
        <f t="shared" si="7"/>
        <v>-65948825.081124566</v>
      </c>
    </row>
    <row r="11" spans="2:19" x14ac:dyDescent="0.25">
      <c r="B11" s="3">
        <v>18</v>
      </c>
      <c r="C11" s="8" t="s">
        <v>230</v>
      </c>
      <c r="D11" s="5">
        <f>+SUMIFS('Todas las Cuentas'!$G:$G,'Todas las Cuentas'!$S:$S,$B$2,'Todas las Cuentas'!$C:$C,$B11,'Todas las Cuentas'!$A:$A,D$4)</f>
        <v>0</v>
      </c>
      <c r="E11" s="5">
        <f>+SUMIFS('Todas las Cuentas'!$G:$G,'Todas las Cuentas'!$S:$S,$B$2,'Todas las Cuentas'!$C:$C,$B11,'Todas las Cuentas'!$A:$A,E$4)</f>
        <v>50365083</v>
      </c>
      <c r="F11" s="5">
        <f>+SUMIFS('Todas las Cuentas'!$G:$G,'Todas las Cuentas'!$S:$S,$B$2,'Todas las Cuentas'!$C:$C,$B11,'Todas las Cuentas'!$A:$A,F$4)</f>
        <v>0</v>
      </c>
      <c r="G11" s="4">
        <f t="shared" si="1"/>
        <v>50365083</v>
      </c>
      <c r="H11" s="3">
        <v>1039</v>
      </c>
      <c r="I11" s="4">
        <f t="shared" si="2"/>
        <v>48474.574590952841</v>
      </c>
      <c r="J11" s="5">
        <f t="shared" si="3"/>
        <v>399177948.88380486</v>
      </c>
      <c r="K11" s="4">
        <f t="shared" si="4"/>
        <v>0</v>
      </c>
      <c r="L11" s="9">
        <f t="shared" si="5"/>
        <v>0</v>
      </c>
      <c r="M11" s="5">
        <f>+SUMIFS('Todas las Cuentas'!$O:$O,'Todas las Cuentas'!$S:$S,$B$2,'Todas las Cuentas'!$C:$C,$B11,'Todas las Cuentas'!$A:$A,M$4)</f>
        <v>0</v>
      </c>
      <c r="N11" s="5">
        <f>+SUMIFS('Todas las Cuentas'!$O:$O,'Todas las Cuentas'!$S:$S,$B$2,'Todas las Cuentas'!$C:$C,$B11,'Todas las Cuentas'!$A:$A,N$4)</f>
        <v>44373529</v>
      </c>
      <c r="O11" s="5">
        <f>+SUMIFS('Todas las Cuentas'!$O:$O,'Todas las Cuentas'!$S:$S,$B$2,'Todas las Cuentas'!$C:$C,$B11,'Todas las Cuentas'!$A:$A,O$4)</f>
        <v>0</v>
      </c>
      <c r="P11" s="5">
        <f t="shared" si="6"/>
        <v>0</v>
      </c>
      <c r="Q11" s="5">
        <f t="shared" si="0"/>
        <v>0</v>
      </c>
      <c r="R11" s="5">
        <f t="shared" si="0"/>
        <v>0</v>
      </c>
      <c r="S11" s="4">
        <f t="shared" si="7"/>
        <v>0</v>
      </c>
    </row>
    <row r="12" spans="2:19" x14ac:dyDescent="0.25">
      <c r="B12" s="3">
        <v>21</v>
      </c>
      <c r="C12" s="8" t="s">
        <v>231</v>
      </c>
      <c r="D12" s="5">
        <f>+SUMIFS('Todas las Cuentas'!$G:$G,'Todas las Cuentas'!$S:$S,$B$2,'Todas las Cuentas'!$C:$C,$B12,'Todas las Cuentas'!$A:$A,D$4)</f>
        <v>0</v>
      </c>
      <c r="E12" s="5">
        <f>+SUMIFS('Todas las Cuentas'!$G:$G,'Todas las Cuentas'!$S:$S,$B$2,'Todas las Cuentas'!$C:$C,$B12,'Todas las Cuentas'!$A:$A,E$4)</f>
        <v>0</v>
      </c>
      <c r="F12" s="5">
        <f>+SUMIFS('Todas las Cuentas'!$G:$G,'Todas las Cuentas'!$S:$S,$B$2,'Todas las Cuentas'!$C:$C,$B12,'Todas las Cuentas'!$A:$A,F$4)</f>
        <v>0</v>
      </c>
      <c r="G12" s="4">
        <f t="shared" si="1"/>
        <v>0</v>
      </c>
      <c r="H12" s="3">
        <v>125</v>
      </c>
      <c r="I12" s="4" t="str">
        <f t="shared" si="2"/>
        <v/>
      </c>
      <c r="J12" s="5" t="str">
        <f t="shared" si="3"/>
        <v/>
      </c>
      <c r="K12" s="4">
        <f t="shared" si="4"/>
        <v>0</v>
      </c>
      <c r="L12" s="9">
        <f t="shared" si="5"/>
        <v>0</v>
      </c>
      <c r="M12" s="5">
        <f>+SUMIFS('Todas las Cuentas'!$O:$O,'Todas las Cuentas'!$S:$S,$B$2,'Todas las Cuentas'!$C:$C,$B12,'Todas las Cuentas'!$A:$A,M$4)</f>
        <v>0</v>
      </c>
      <c r="N12" s="5">
        <f>+SUMIFS('Todas las Cuentas'!$O:$O,'Todas las Cuentas'!$S:$S,$B$2,'Todas las Cuentas'!$C:$C,$B12,'Todas las Cuentas'!$A:$A,N$4)</f>
        <v>0</v>
      </c>
      <c r="O12" s="5">
        <f>+SUMIFS('Todas las Cuentas'!$O:$O,'Todas las Cuentas'!$S:$S,$B$2,'Todas las Cuentas'!$C:$C,$B12,'Todas las Cuentas'!$A:$A,O$4)</f>
        <v>0</v>
      </c>
      <c r="P12" s="5">
        <f t="shared" si="6"/>
        <v>0</v>
      </c>
      <c r="Q12" s="5">
        <f t="shared" si="0"/>
        <v>0</v>
      </c>
      <c r="R12" s="5">
        <f t="shared" si="0"/>
        <v>0</v>
      </c>
      <c r="S12" s="4">
        <f t="shared" si="7"/>
        <v>0</v>
      </c>
    </row>
    <row r="13" spans="2:19" x14ac:dyDescent="0.25">
      <c r="B13" s="3">
        <v>22</v>
      </c>
      <c r="C13" s="8" t="s">
        <v>232</v>
      </c>
      <c r="D13" s="5">
        <f>+SUMIFS('Todas las Cuentas'!$G:$G,'Todas las Cuentas'!$S:$S,$B$2,'Todas las Cuentas'!$C:$C,$B13,'Todas las Cuentas'!$A:$A,D$4)</f>
        <v>74886823</v>
      </c>
      <c r="E13" s="5">
        <f>+SUMIFS('Todas las Cuentas'!$G:$G,'Todas las Cuentas'!$S:$S,$B$2,'Todas las Cuentas'!$C:$C,$B13,'Todas las Cuentas'!$A:$A,E$4)</f>
        <v>0</v>
      </c>
      <c r="F13" s="5">
        <f>+SUMIFS('Todas las Cuentas'!$G:$G,'Todas las Cuentas'!$S:$S,$B$2,'Todas las Cuentas'!$C:$C,$B13,'Todas las Cuentas'!$A:$A,F$4)</f>
        <v>0</v>
      </c>
      <c r="G13" s="4">
        <f t="shared" si="1"/>
        <v>74886823</v>
      </c>
      <c r="H13" s="3">
        <v>479</v>
      </c>
      <c r="I13" s="4">
        <f t="shared" si="2"/>
        <v>156339.92275574114</v>
      </c>
      <c r="J13" s="5">
        <f t="shared" si="3"/>
        <v>184029102.51717278</v>
      </c>
      <c r="K13" s="4">
        <f t="shared" si="4"/>
        <v>0</v>
      </c>
      <c r="L13" s="9">
        <f t="shared" si="5"/>
        <v>0</v>
      </c>
      <c r="M13" s="5">
        <f>+SUMIFS('Todas las Cuentas'!$O:$O,'Todas las Cuentas'!$S:$S,$B$2,'Todas las Cuentas'!$C:$C,$B13,'Todas las Cuentas'!$A:$A,M$4)</f>
        <v>47938521</v>
      </c>
      <c r="N13" s="5">
        <f>+SUMIFS('Todas las Cuentas'!$O:$O,'Todas las Cuentas'!$S:$S,$B$2,'Todas las Cuentas'!$C:$C,$B13,'Todas las Cuentas'!$A:$A,N$4)</f>
        <v>0</v>
      </c>
      <c r="O13" s="5">
        <f>+SUMIFS('Todas las Cuentas'!$O:$O,'Todas las Cuentas'!$S:$S,$B$2,'Todas las Cuentas'!$C:$C,$B13,'Todas las Cuentas'!$A:$A,O$4)</f>
        <v>0</v>
      </c>
      <c r="P13" s="5">
        <f t="shared" si="6"/>
        <v>0</v>
      </c>
      <c r="Q13" s="5">
        <f t="shared" si="0"/>
        <v>0</v>
      </c>
      <c r="R13" s="5">
        <f t="shared" si="0"/>
        <v>0</v>
      </c>
      <c r="S13" s="4">
        <f t="shared" si="7"/>
        <v>0</v>
      </c>
    </row>
    <row r="14" spans="2:19" x14ac:dyDescent="0.25">
      <c r="B14" s="3">
        <v>23</v>
      </c>
      <c r="C14" s="8" t="s">
        <v>233</v>
      </c>
      <c r="D14" s="5">
        <f>+SUMIFS('Todas las Cuentas'!$G:$G,'Todas las Cuentas'!$S:$S,$B$2,'Todas las Cuentas'!$C:$C,$B14,'Todas las Cuentas'!$A:$A,D$4)</f>
        <v>114778073</v>
      </c>
      <c r="E14" s="5">
        <f>+SUMIFS('Todas las Cuentas'!$G:$G,'Todas las Cuentas'!$S:$S,$B$2,'Todas las Cuentas'!$C:$C,$B14,'Todas las Cuentas'!$A:$A,E$4)</f>
        <v>0</v>
      </c>
      <c r="F14" s="5">
        <f>+SUMIFS('Todas las Cuentas'!$G:$G,'Todas las Cuentas'!$S:$S,$B$2,'Todas las Cuentas'!$C:$C,$B14,'Todas las Cuentas'!$A:$A,F$4)</f>
        <v>0</v>
      </c>
      <c r="G14" s="4">
        <f t="shared" si="1"/>
        <v>114778073</v>
      </c>
      <c r="H14" s="3">
        <v>747</v>
      </c>
      <c r="I14" s="4">
        <f t="shared" si="2"/>
        <v>153652.03882195448</v>
      </c>
      <c r="J14" s="5">
        <f t="shared" si="3"/>
        <v>286993193.27834672</v>
      </c>
      <c r="K14" s="4">
        <f t="shared" si="4"/>
        <v>0</v>
      </c>
      <c r="L14" s="9">
        <f t="shared" si="5"/>
        <v>0</v>
      </c>
      <c r="M14" s="5">
        <f>+SUMIFS('Todas las Cuentas'!$O:$O,'Todas las Cuentas'!$S:$S,$B$2,'Todas las Cuentas'!$C:$C,$B14,'Todas las Cuentas'!$A:$A,M$4)</f>
        <v>61242530</v>
      </c>
      <c r="N14" s="5">
        <f>+SUMIFS('Todas las Cuentas'!$O:$O,'Todas las Cuentas'!$S:$S,$B$2,'Todas las Cuentas'!$C:$C,$B14,'Todas las Cuentas'!$A:$A,N$4)</f>
        <v>0</v>
      </c>
      <c r="O14" s="5">
        <f>+SUMIFS('Todas las Cuentas'!$O:$O,'Todas las Cuentas'!$S:$S,$B$2,'Todas las Cuentas'!$C:$C,$B14,'Todas las Cuentas'!$A:$A,O$4)</f>
        <v>0</v>
      </c>
      <c r="P14" s="5">
        <f t="shared" si="6"/>
        <v>0</v>
      </c>
      <c r="Q14" s="5">
        <f t="shared" si="0"/>
        <v>0</v>
      </c>
      <c r="R14" s="5">
        <f t="shared" si="0"/>
        <v>0</v>
      </c>
      <c r="S14" s="4">
        <f t="shared" si="7"/>
        <v>0</v>
      </c>
    </row>
    <row r="15" spans="2:19" x14ac:dyDescent="0.25">
      <c r="B15" s="3">
        <v>24</v>
      </c>
      <c r="C15" s="8" t="s">
        <v>234</v>
      </c>
      <c r="D15" s="5">
        <f>+SUMIFS('Todas las Cuentas'!$G:$G,'Todas las Cuentas'!$S:$S,$B$2,'Todas las Cuentas'!$C:$C,$B15,'Todas las Cuentas'!$A:$A,D$4)</f>
        <v>17718516</v>
      </c>
      <c r="E15" s="5">
        <f>+SUMIFS('Todas las Cuentas'!$G:$G,'Todas las Cuentas'!$S:$S,$B$2,'Todas las Cuentas'!$C:$C,$B15,'Todas las Cuentas'!$A:$A,E$4)</f>
        <v>0</v>
      </c>
      <c r="F15" s="5">
        <f>+SUMIFS('Todas las Cuentas'!$G:$G,'Todas las Cuentas'!$S:$S,$B$2,'Todas las Cuentas'!$C:$C,$B15,'Todas las Cuentas'!$A:$A,F$4)</f>
        <v>0</v>
      </c>
      <c r="G15" s="4">
        <f t="shared" si="1"/>
        <v>17718516</v>
      </c>
      <c r="H15" s="3">
        <v>106</v>
      </c>
      <c r="I15" s="4">
        <f t="shared" si="2"/>
        <v>167155.81132075473</v>
      </c>
      <c r="J15" s="5">
        <f t="shared" si="3"/>
        <v>40724603.062255353</v>
      </c>
      <c r="K15" s="4">
        <f t="shared" si="4"/>
        <v>0</v>
      </c>
      <c r="L15" s="9">
        <f t="shared" si="5"/>
        <v>0</v>
      </c>
      <c r="M15" s="5">
        <f>+SUMIFS('Todas las Cuentas'!$O:$O,'Todas las Cuentas'!$S:$S,$B$2,'Todas las Cuentas'!$C:$C,$B15,'Todas las Cuentas'!$A:$A,M$4)</f>
        <v>9808966</v>
      </c>
      <c r="N15" s="5">
        <f>+SUMIFS('Todas las Cuentas'!$O:$O,'Todas las Cuentas'!$S:$S,$B$2,'Todas las Cuentas'!$C:$C,$B15,'Todas las Cuentas'!$A:$A,N$4)</f>
        <v>0</v>
      </c>
      <c r="O15" s="5">
        <f>+SUMIFS('Todas las Cuentas'!$O:$O,'Todas las Cuentas'!$S:$S,$B$2,'Todas las Cuentas'!$C:$C,$B15,'Todas las Cuentas'!$A:$A,O$4)</f>
        <v>0</v>
      </c>
      <c r="P15" s="5">
        <f t="shared" si="6"/>
        <v>0</v>
      </c>
      <c r="Q15" s="5">
        <f t="shared" si="0"/>
        <v>0</v>
      </c>
      <c r="R15" s="5">
        <f t="shared" si="0"/>
        <v>0</v>
      </c>
      <c r="S15" s="4">
        <f t="shared" si="7"/>
        <v>0</v>
      </c>
    </row>
    <row r="16" spans="2:19" x14ac:dyDescent="0.25">
      <c r="B16" s="3">
        <v>25</v>
      </c>
      <c r="C16" s="8" t="s">
        <v>235</v>
      </c>
      <c r="D16" s="5">
        <f>+SUMIFS('Todas las Cuentas'!$G:$G,'Todas las Cuentas'!$S:$S,$B$2,'Todas las Cuentas'!$C:$C,$B16,'Todas las Cuentas'!$A:$A,D$4)</f>
        <v>108818116</v>
      </c>
      <c r="E16" s="5">
        <f>+SUMIFS('Todas las Cuentas'!$G:$G,'Todas las Cuentas'!$S:$S,$B$2,'Todas las Cuentas'!$C:$C,$B16,'Todas las Cuentas'!$A:$A,E$4)</f>
        <v>0</v>
      </c>
      <c r="F16" s="5">
        <f>+SUMIFS('Todas las Cuentas'!$G:$G,'Todas las Cuentas'!$S:$S,$B$2,'Todas las Cuentas'!$C:$C,$B16,'Todas las Cuentas'!$A:$A,F$4)</f>
        <v>0</v>
      </c>
      <c r="G16" s="4">
        <f t="shared" si="1"/>
        <v>108818116</v>
      </c>
      <c r="H16" s="3">
        <v>119</v>
      </c>
      <c r="I16" s="4">
        <f t="shared" si="2"/>
        <v>914437.94957983191</v>
      </c>
      <c r="J16" s="5">
        <f t="shared" si="3"/>
        <v>45719129.852909312</v>
      </c>
      <c r="K16" s="4">
        <f t="shared" si="4"/>
        <v>63098986.147090688</v>
      </c>
      <c r="L16" s="9">
        <f t="shared" si="5"/>
        <v>-0.57985736627797058</v>
      </c>
      <c r="M16" s="5">
        <f>+SUMIFS('Todas las Cuentas'!$O:$O,'Todas las Cuentas'!$S:$S,$B$2,'Todas las Cuentas'!$C:$C,$B16,'Todas las Cuentas'!$A:$A,M$4)</f>
        <v>43652103.383130141</v>
      </c>
      <c r="N16" s="5">
        <f>+SUMIFS('Todas las Cuentas'!$O:$O,'Todas las Cuentas'!$S:$S,$B$2,'Todas las Cuentas'!$C:$C,$B16,'Todas las Cuentas'!$A:$A,N$4)</f>
        <v>0</v>
      </c>
      <c r="O16" s="5">
        <f>+SUMIFS('Todas las Cuentas'!$O:$O,'Todas las Cuentas'!$S:$S,$B$2,'Todas las Cuentas'!$C:$C,$B16,'Todas las Cuentas'!$A:$A,O$4)</f>
        <v>0</v>
      </c>
      <c r="P16" s="5">
        <f t="shared" si="6"/>
        <v>-25311993.700235531</v>
      </c>
      <c r="Q16" s="5">
        <f t="shared" si="0"/>
        <v>0</v>
      </c>
      <c r="R16" s="5">
        <f t="shared" si="0"/>
        <v>0</v>
      </c>
      <c r="S16" s="4">
        <f t="shared" si="7"/>
        <v>-25311993.700235531</v>
      </c>
    </row>
    <row r="17" spans="2:19" x14ac:dyDescent="0.25">
      <c r="B17" s="3">
        <v>26</v>
      </c>
      <c r="C17" s="8" t="s">
        <v>236</v>
      </c>
      <c r="D17" s="5">
        <f>+SUMIFS('Todas las Cuentas'!$G:$G,'Todas las Cuentas'!$S:$S,$B$2,'Todas las Cuentas'!$C:$C,$B17,'Todas las Cuentas'!$A:$A,D$4)</f>
        <v>0</v>
      </c>
      <c r="E17" s="5">
        <f>+SUMIFS('Todas las Cuentas'!$G:$G,'Todas las Cuentas'!$S:$S,$B$2,'Todas las Cuentas'!$C:$C,$B17,'Todas las Cuentas'!$A:$A,E$4)</f>
        <v>0</v>
      </c>
      <c r="F17" s="5">
        <f>+SUMIFS('Todas las Cuentas'!$G:$G,'Todas las Cuentas'!$S:$S,$B$2,'Todas las Cuentas'!$C:$C,$B17,'Todas las Cuentas'!$A:$A,F$4)</f>
        <v>0</v>
      </c>
      <c r="G17" s="4">
        <f t="shared" si="1"/>
        <v>0</v>
      </c>
      <c r="H17" s="3">
        <v>77</v>
      </c>
      <c r="I17" s="4" t="str">
        <f t="shared" si="2"/>
        <v/>
      </c>
      <c r="J17" s="5" t="str">
        <f t="shared" si="3"/>
        <v/>
      </c>
      <c r="K17" s="4">
        <f t="shared" si="4"/>
        <v>0</v>
      </c>
      <c r="L17" s="9">
        <f t="shared" si="5"/>
        <v>0</v>
      </c>
      <c r="M17" s="5">
        <f>+SUMIFS('Todas las Cuentas'!$O:$O,'Todas las Cuentas'!$S:$S,$B$2,'Todas las Cuentas'!$C:$C,$B17,'Todas las Cuentas'!$A:$A,M$4)</f>
        <v>0</v>
      </c>
      <c r="N17" s="5">
        <f>+SUMIFS('Todas las Cuentas'!$O:$O,'Todas las Cuentas'!$S:$S,$B$2,'Todas las Cuentas'!$C:$C,$B17,'Todas las Cuentas'!$A:$A,N$4)</f>
        <v>0</v>
      </c>
      <c r="O17" s="5">
        <f>+SUMIFS('Todas las Cuentas'!$O:$O,'Todas las Cuentas'!$S:$S,$B$2,'Todas las Cuentas'!$C:$C,$B17,'Todas las Cuentas'!$A:$A,O$4)</f>
        <v>0</v>
      </c>
      <c r="P17" s="5">
        <f t="shared" si="6"/>
        <v>0</v>
      </c>
      <c r="Q17" s="5">
        <f t="shared" si="0"/>
        <v>0</v>
      </c>
      <c r="R17" s="5">
        <f t="shared" si="0"/>
        <v>0</v>
      </c>
      <c r="S17" s="4">
        <f t="shared" si="7"/>
        <v>0</v>
      </c>
    </row>
    <row r="18" spans="2:19" x14ac:dyDescent="0.25">
      <c r="B18" s="3">
        <v>28</v>
      </c>
      <c r="C18" s="8" t="s">
        <v>237</v>
      </c>
      <c r="D18" s="5">
        <f>+SUMIFS('Todas las Cuentas'!$G:$G,'Todas las Cuentas'!$S:$S,$B$2,'Todas las Cuentas'!$C:$C,$B18,'Todas las Cuentas'!$A:$A,D$4)</f>
        <v>3425400</v>
      </c>
      <c r="E18" s="5">
        <f>+SUMIFS('Todas las Cuentas'!$G:$G,'Todas las Cuentas'!$S:$S,$B$2,'Todas las Cuentas'!$C:$C,$B18,'Todas las Cuentas'!$A:$A,E$4)</f>
        <v>0</v>
      </c>
      <c r="F18" s="5">
        <f>+SUMIFS('Todas las Cuentas'!$G:$G,'Todas las Cuentas'!$S:$S,$B$2,'Todas las Cuentas'!$C:$C,$B18,'Todas las Cuentas'!$A:$A,F$4)</f>
        <v>0</v>
      </c>
      <c r="G18" s="4">
        <f t="shared" si="1"/>
        <v>3425400</v>
      </c>
      <c r="H18" s="3">
        <v>26</v>
      </c>
      <c r="I18" s="4">
        <f t="shared" si="2"/>
        <v>131746.15384615384</v>
      </c>
      <c r="J18" s="5">
        <f t="shared" si="3"/>
        <v>9989053.5813079178</v>
      </c>
      <c r="K18" s="4">
        <f t="shared" si="4"/>
        <v>0</v>
      </c>
      <c r="L18" s="9">
        <f t="shared" si="5"/>
        <v>0</v>
      </c>
      <c r="M18" s="5">
        <f>+SUMIFS('Todas las Cuentas'!$O:$O,'Todas las Cuentas'!$S:$S,$B$2,'Todas las Cuentas'!$C:$C,$B18,'Todas las Cuentas'!$A:$A,M$4)</f>
        <v>3399426</v>
      </c>
      <c r="N18" s="5">
        <f>+SUMIFS('Todas las Cuentas'!$O:$O,'Todas las Cuentas'!$S:$S,$B$2,'Todas las Cuentas'!$C:$C,$B18,'Todas las Cuentas'!$A:$A,N$4)</f>
        <v>0</v>
      </c>
      <c r="O18" s="5">
        <f>+SUMIFS('Todas las Cuentas'!$O:$O,'Todas las Cuentas'!$S:$S,$B$2,'Todas las Cuentas'!$C:$C,$B18,'Todas las Cuentas'!$A:$A,O$4)</f>
        <v>0</v>
      </c>
      <c r="P18" s="5">
        <f t="shared" si="6"/>
        <v>0</v>
      </c>
      <c r="Q18" s="5">
        <f t="shared" si="0"/>
        <v>0</v>
      </c>
      <c r="R18" s="5">
        <f t="shared" si="0"/>
        <v>0</v>
      </c>
      <c r="S18" s="4">
        <f t="shared" si="7"/>
        <v>0</v>
      </c>
    </row>
    <row r="19" spans="2:19" x14ac:dyDescent="0.25">
      <c r="B19" s="3">
        <v>29</v>
      </c>
      <c r="C19" s="8" t="s">
        <v>238</v>
      </c>
      <c r="D19" s="5">
        <f>+SUMIFS('Todas las Cuentas'!$G:$G,'Todas las Cuentas'!$S:$S,$B$2,'Todas las Cuentas'!$C:$C,$B19,'Todas las Cuentas'!$A:$A,D$4)</f>
        <v>0</v>
      </c>
      <c r="E19" s="5">
        <f>+SUMIFS('Todas las Cuentas'!$G:$G,'Todas las Cuentas'!$S:$S,$B$2,'Todas las Cuentas'!$C:$C,$B19,'Todas las Cuentas'!$A:$A,E$4)</f>
        <v>0</v>
      </c>
      <c r="F19" s="5">
        <f>+SUMIFS('Todas las Cuentas'!$G:$G,'Todas las Cuentas'!$S:$S,$B$2,'Todas las Cuentas'!$C:$C,$B19,'Todas las Cuentas'!$A:$A,F$4)</f>
        <v>0</v>
      </c>
      <c r="G19" s="4">
        <f t="shared" si="1"/>
        <v>0</v>
      </c>
      <c r="H19" s="3">
        <v>52</v>
      </c>
      <c r="I19" s="4" t="str">
        <f t="shared" si="2"/>
        <v/>
      </c>
      <c r="J19" s="5" t="str">
        <f t="shared" si="3"/>
        <v/>
      </c>
      <c r="K19" s="4">
        <f t="shared" si="4"/>
        <v>0</v>
      </c>
      <c r="L19" s="9">
        <f t="shared" si="5"/>
        <v>0</v>
      </c>
      <c r="M19" s="5">
        <f>+SUMIFS('Todas las Cuentas'!$O:$O,'Todas las Cuentas'!$S:$S,$B$2,'Todas las Cuentas'!$C:$C,$B19,'Todas las Cuentas'!$A:$A,M$4)</f>
        <v>0</v>
      </c>
      <c r="N19" s="5">
        <f>+SUMIFS('Todas las Cuentas'!$O:$O,'Todas las Cuentas'!$S:$S,$B$2,'Todas las Cuentas'!$C:$C,$B19,'Todas las Cuentas'!$A:$A,N$4)</f>
        <v>0</v>
      </c>
      <c r="O19" s="5">
        <f>+SUMIFS('Todas las Cuentas'!$O:$O,'Todas las Cuentas'!$S:$S,$B$2,'Todas las Cuentas'!$C:$C,$B19,'Todas las Cuentas'!$A:$A,O$4)</f>
        <v>0</v>
      </c>
      <c r="P19" s="5">
        <f t="shared" si="6"/>
        <v>0</v>
      </c>
      <c r="Q19" s="5">
        <f t="shared" si="0"/>
        <v>0</v>
      </c>
      <c r="R19" s="5">
        <f t="shared" si="0"/>
        <v>0</v>
      </c>
      <c r="S19" s="4">
        <f t="shared" si="7"/>
        <v>0</v>
      </c>
    </row>
    <row r="20" spans="2:19" x14ac:dyDescent="0.25">
      <c r="B20" s="3">
        <v>31</v>
      </c>
      <c r="C20" s="8" t="s">
        <v>239</v>
      </c>
      <c r="D20" s="5">
        <f>+SUMIFS('Todas las Cuentas'!$G:$G,'Todas las Cuentas'!$S:$S,$B$2,'Todas las Cuentas'!$C:$C,$B20,'Todas las Cuentas'!$A:$A,D$4)</f>
        <v>0</v>
      </c>
      <c r="E20" s="5">
        <f>+SUMIFS('Todas las Cuentas'!$G:$G,'Todas las Cuentas'!$S:$S,$B$2,'Todas las Cuentas'!$C:$C,$B20,'Todas las Cuentas'!$A:$A,E$4)</f>
        <v>0</v>
      </c>
      <c r="F20" s="5">
        <f>+SUMIFS('Todas las Cuentas'!$G:$G,'Todas las Cuentas'!$S:$S,$B$2,'Todas las Cuentas'!$C:$C,$B20,'Todas las Cuentas'!$A:$A,F$4)</f>
        <v>0</v>
      </c>
      <c r="G20" s="4">
        <f t="shared" si="1"/>
        <v>0</v>
      </c>
      <c r="H20" s="3">
        <v>60</v>
      </c>
      <c r="I20" s="4" t="str">
        <f t="shared" si="2"/>
        <v/>
      </c>
      <c r="J20" s="5" t="str">
        <f t="shared" si="3"/>
        <v/>
      </c>
      <c r="K20" s="4">
        <f t="shared" si="4"/>
        <v>0</v>
      </c>
      <c r="L20" s="9">
        <f t="shared" si="5"/>
        <v>0</v>
      </c>
      <c r="M20" s="5">
        <f>+SUMIFS('Todas las Cuentas'!$O:$O,'Todas las Cuentas'!$S:$S,$B$2,'Todas las Cuentas'!$C:$C,$B20,'Todas las Cuentas'!$A:$A,M$4)</f>
        <v>0</v>
      </c>
      <c r="N20" s="5">
        <f>+SUMIFS('Todas las Cuentas'!$O:$O,'Todas las Cuentas'!$S:$S,$B$2,'Todas las Cuentas'!$C:$C,$B20,'Todas las Cuentas'!$A:$A,N$4)</f>
        <v>0</v>
      </c>
      <c r="O20" s="5">
        <f>+SUMIFS('Todas las Cuentas'!$O:$O,'Todas las Cuentas'!$S:$S,$B$2,'Todas las Cuentas'!$C:$C,$B20,'Todas las Cuentas'!$A:$A,O$4)</f>
        <v>0</v>
      </c>
      <c r="P20" s="5">
        <f t="shared" si="6"/>
        <v>0</v>
      </c>
      <c r="Q20" s="5">
        <f t="shared" si="0"/>
        <v>0</v>
      </c>
      <c r="R20" s="5">
        <f t="shared" si="0"/>
        <v>0</v>
      </c>
      <c r="S20" s="4">
        <f t="shared" si="7"/>
        <v>0</v>
      </c>
    </row>
    <row r="21" spans="2:19" x14ac:dyDescent="0.25">
      <c r="B21" s="3">
        <v>32</v>
      </c>
      <c r="C21" s="8" t="s">
        <v>240</v>
      </c>
      <c r="D21" s="5">
        <f>+SUMIFS('Todas las Cuentas'!$G:$G,'Todas las Cuentas'!$S:$S,$B$2,'Todas las Cuentas'!$C:$C,$B21,'Todas las Cuentas'!$A:$A,D$4)</f>
        <v>0</v>
      </c>
      <c r="E21" s="5">
        <f>+SUMIFS('Todas las Cuentas'!$G:$G,'Todas las Cuentas'!$S:$S,$B$2,'Todas las Cuentas'!$C:$C,$B21,'Todas las Cuentas'!$A:$A,E$4)</f>
        <v>0</v>
      </c>
      <c r="F21" s="5">
        <f>+SUMIFS('Todas las Cuentas'!$G:$G,'Todas las Cuentas'!$S:$S,$B$2,'Todas las Cuentas'!$C:$C,$B21,'Todas las Cuentas'!$A:$A,F$4)</f>
        <v>0</v>
      </c>
      <c r="G21" s="4">
        <f t="shared" si="1"/>
        <v>0</v>
      </c>
      <c r="H21" s="3">
        <v>67</v>
      </c>
      <c r="I21" s="4" t="str">
        <f t="shared" si="2"/>
        <v/>
      </c>
      <c r="J21" s="5" t="str">
        <f t="shared" si="3"/>
        <v/>
      </c>
      <c r="K21" s="4">
        <f t="shared" si="4"/>
        <v>0</v>
      </c>
      <c r="L21" s="9">
        <f t="shared" si="5"/>
        <v>0</v>
      </c>
      <c r="M21" s="5">
        <f>+SUMIFS('Todas las Cuentas'!$O:$O,'Todas las Cuentas'!$S:$S,$B$2,'Todas las Cuentas'!$C:$C,$B21,'Todas las Cuentas'!$A:$A,M$4)</f>
        <v>0</v>
      </c>
      <c r="N21" s="5">
        <f>+SUMIFS('Todas las Cuentas'!$O:$O,'Todas las Cuentas'!$S:$S,$B$2,'Todas las Cuentas'!$C:$C,$B21,'Todas las Cuentas'!$A:$A,N$4)</f>
        <v>0</v>
      </c>
      <c r="O21" s="5">
        <f>+SUMIFS('Todas las Cuentas'!$O:$O,'Todas las Cuentas'!$S:$S,$B$2,'Todas las Cuentas'!$C:$C,$B21,'Todas las Cuentas'!$A:$A,O$4)</f>
        <v>0</v>
      </c>
      <c r="P21" s="5">
        <f t="shared" si="6"/>
        <v>0</v>
      </c>
      <c r="Q21" s="5">
        <f t="shared" si="6"/>
        <v>0</v>
      </c>
      <c r="R21" s="5">
        <f t="shared" si="6"/>
        <v>0</v>
      </c>
      <c r="S21" s="4">
        <f t="shared" si="7"/>
        <v>0</v>
      </c>
    </row>
    <row r="22" spans="2:19" x14ac:dyDescent="0.25">
      <c r="B22" s="3">
        <v>33</v>
      </c>
      <c r="C22" s="8" t="s">
        <v>241</v>
      </c>
      <c r="D22" s="5">
        <f>+SUMIFS('Todas las Cuentas'!$G:$G,'Todas las Cuentas'!$S:$S,$B$2,'Todas las Cuentas'!$C:$C,$B22,'Todas las Cuentas'!$A:$A,D$4)</f>
        <v>0</v>
      </c>
      <c r="E22" s="5">
        <f>+SUMIFS('Todas las Cuentas'!$G:$G,'Todas las Cuentas'!$S:$S,$B$2,'Todas las Cuentas'!$C:$C,$B22,'Todas las Cuentas'!$A:$A,E$4)</f>
        <v>0</v>
      </c>
      <c r="F22" s="5">
        <f>+SUMIFS('Todas las Cuentas'!$G:$G,'Todas las Cuentas'!$S:$S,$B$2,'Todas las Cuentas'!$C:$C,$B22,'Todas las Cuentas'!$A:$A,F$4)</f>
        <v>0</v>
      </c>
      <c r="G22" s="4">
        <f t="shared" si="1"/>
        <v>0</v>
      </c>
      <c r="H22" s="3">
        <v>273</v>
      </c>
      <c r="I22" s="4" t="str">
        <f t="shared" si="2"/>
        <v/>
      </c>
      <c r="J22" s="5" t="str">
        <f t="shared" si="3"/>
        <v/>
      </c>
      <c r="K22" s="4">
        <f t="shared" si="4"/>
        <v>0</v>
      </c>
      <c r="L22" s="9">
        <f t="shared" si="5"/>
        <v>0</v>
      </c>
      <c r="M22" s="5">
        <f>+SUMIFS('Todas las Cuentas'!$O:$O,'Todas las Cuentas'!$S:$S,$B$2,'Todas las Cuentas'!$C:$C,$B22,'Todas las Cuentas'!$A:$A,M$4)</f>
        <v>0</v>
      </c>
      <c r="N22" s="5">
        <f>+SUMIFS('Todas las Cuentas'!$O:$O,'Todas las Cuentas'!$S:$S,$B$2,'Todas las Cuentas'!$C:$C,$B22,'Todas las Cuentas'!$A:$A,N$4)</f>
        <v>0</v>
      </c>
      <c r="O22" s="5">
        <f>+SUMIFS('Todas las Cuentas'!$O:$O,'Todas las Cuentas'!$S:$S,$B$2,'Todas las Cuentas'!$C:$C,$B22,'Todas las Cuentas'!$A:$A,O$4)</f>
        <v>0</v>
      </c>
      <c r="P22" s="5">
        <f t="shared" si="6"/>
        <v>0</v>
      </c>
      <c r="Q22" s="5">
        <f t="shared" si="6"/>
        <v>0</v>
      </c>
      <c r="R22" s="5">
        <f t="shared" si="6"/>
        <v>0</v>
      </c>
      <c r="S22" s="4">
        <f t="shared" si="7"/>
        <v>0</v>
      </c>
    </row>
    <row r="23" spans="2:19" x14ac:dyDescent="0.25">
      <c r="B23" s="3">
        <v>34</v>
      </c>
      <c r="C23" s="8" t="s">
        <v>242</v>
      </c>
      <c r="D23" s="5">
        <f>+SUMIFS('Todas las Cuentas'!$G:$G,'Todas las Cuentas'!$S:$S,$B$2,'Todas las Cuentas'!$C:$C,$B23,'Todas las Cuentas'!$A:$A,D$4)</f>
        <v>0</v>
      </c>
      <c r="E23" s="5">
        <f>+SUMIFS('Todas las Cuentas'!$G:$G,'Todas las Cuentas'!$S:$S,$B$2,'Todas las Cuentas'!$C:$C,$B23,'Todas las Cuentas'!$A:$A,E$4)</f>
        <v>0</v>
      </c>
      <c r="F23" s="5">
        <f>+SUMIFS('Todas las Cuentas'!$G:$G,'Todas las Cuentas'!$S:$S,$B$2,'Todas las Cuentas'!$C:$C,$B23,'Todas las Cuentas'!$A:$A,F$4)</f>
        <v>0</v>
      </c>
      <c r="G23" s="4">
        <f t="shared" si="1"/>
        <v>0</v>
      </c>
      <c r="H23" s="3">
        <v>104</v>
      </c>
      <c r="I23" s="4" t="str">
        <f t="shared" si="2"/>
        <v/>
      </c>
      <c r="J23" s="5" t="str">
        <f t="shared" si="3"/>
        <v/>
      </c>
      <c r="K23" s="4">
        <f t="shared" si="4"/>
        <v>0</v>
      </c>
      <c r="L23" s="9">
        <f t="shared" si="5"/>
        <v>0</v>
      </c>
      <c r="M23" s="5">
        <f>+SUMIFS('Todas las Cuentas'!$O:$O,'Todas las Cuentas'!$S:$S,$B$2,'Todas las Cuentas'!$C:$C,$B23,'Todas las Cuentas'!$A:$A,M$4)</f>
        <v>0</v>
      </c>
      <c r="N23" s="5">
        <f>+SUMIFS('Todas las Cuentas'!$O:$O,'Todas las Cuentas'!$S:$S,$B$2,'Todas las Cuentas'!$C:$C,$B23,'Todas las Cuentas'!$A:$A,N$4)</f>
        <v>0</v>
      </c>
      <c r="O23" s="5">
        <f>+SUMIFS('Todas las Cuentas'!$O:$O,'Todas las Cuentas'!$S:$S,$B$2,'Todas las Cuentas'!$C:$C,$B23,'Todas las Cuentas'!$A:$A,O$4)</f>
        <v>0</v>
      </c>
      <c r="P23" s="5">
        <f t="shared" si="6"/>
        <v>0</v>
      </c>
      <c r="Q23" s="5">
        <f t="shared" si="6"/>
        <v>0</v>
      </c>
      <c r="R23" s="5">
        <f t="shared" si="6"/>
        <v>0</v>
      </c>
      <c r="S23" s="4">
        <f t="shared" si="7"/>
        <v>0</v>
      </c>
    </row>
    <row r="24" spans="2:19" x14ac:dyDescent="0.25">
      <c r="B24" s="3">
        <v>35</v>
      </c>
      <c r="C24" s="8" t="s">
        <v>243</v>
      </c>
      <c r="D24" s="5">
        <f>+SUMIFS('Todas las Cuentas'!$G:$G,'Todas las Cuentas'!$S:$S,$B$2,'Todas las Cuentas'!$C:$C,$B24,'Todas las Cuentas'!$A:$A,D$4)</f>
        <v>0</v>
      </c>
      <c r="E24" s="5">
        <f>+SUMIFS('Todas las Cuentas'!$G:$G,'Todas las Cuentas'!$S:$S,$B$2,'Todas las Cuentas'!$C:$C,$B24,'Todas las Cuentas'!$A:$A,E$4)</f>
        <v>0</v>
      </c>
      <c r="F24" s="5">
        <f>+SUMIFS('Todas las Cuentas'!$G:$G,'Todas las Cuentas'!$S:$S,$B$2,'Todas las Cuentas'!$C:$C,$B24,'Todas las Cuentas'!$A:$A,F$4)</f>
        <v>0</v>
      </c>
      <c r="G24" s="4">
        <f t="shared" si="1"/>
        <v>0</v>
      </c>
      <c r="H24" s="3">
        <v>13</v>
      </c>
      <c r="I24" s="4" t="str">
        <f t="shared" si="2"/>
        <v/>
      </c>
      <c r="J24" s="5" t="str">
        <f t="shared" si="3"/>
        <v/>
      </c>
      <c r="K24" s="4">
        <f t="shared" si="4"/>
        <v>0</v>
      </c>
      <c r="L24" s="9">
        <f t="shared" si="5"/>
        <v>0</v>
      </c>
      <c r="M24" s="5">
        <f>+SUMIFS('Todas las Cuentas'!$O:$O,'Todas las Cuentas'!$S:$S,$B$2,'Todas las Cuentas'!$C:$C,$B24,'Todas las Cuentas'!$A:$A,M$4)</f>
        <v>0</v>
      </c>
      <c r="N24" s="5">
        <f>+SUMIFS('Todas las Cuentas'!$O:$O,'Todas las Cuentas'!$S:$S,$B$2,'Todas las Cuentas'!$C:$C,$B24,'Todas las Cuentas'!$A:$A,N$4)</f>
        <v>0</v>
      </c>
      <c r="O24" s="5">
        <f>+SUMIFS('Todas las Cuentas'!$O:$O,'Todas las Cuentas'!$S:$S,$B$2,'Todas las Cuentas'!$C:$C,$B24,'Todas las Cuentas'!$A:$A,O$4)</f>
        <v>0</v>
      </c>
      <c r="P24" s="5">
        <f t="shared" si="6"/>
        <v>0</v>
      </c>
      <c r="Q24" s="5">
        <f t="shared" si="6"/>
        <v>0</v>
      </c>
      <c r="R24" s="5">
        <f t="shared" si="6"/>
        <v>0</v>
      </c>
      <c r="S24" s="4">
        <f t="shared" si="7"/>
        <v>0</v>
      </c>
    </row>
    <row r="25" spans="2:19" x14ac:dyDescent="0.25">
      <c r="B25" s="3">
        <v>36</v>
      </c>
      <c r="C25" s="8" t="s">
        <v>244</v>
      </c>
      <c r="D25" s="5">
        <f>+SUMIFS('Todas las Cuentas'!$G:$G,'Todas las Cuentas'!$S:$S,$B$2,'Todas las Cuentas'!$C:$C,$B25,'Todas las Cuentas'!$A:$A,D$4)</f>
        <v>0</v>
      </c>
      <c r="E25" s="5">
        <f>+SUMIFS('Todas las Cuentas'!$G:$G,'Todas las Cuentas'!$S:$S,$B$2,'Todas las Cuentas'!$C:$C,$B25,'Todas las Cuentas'!$A:$A,E$4)</f>
        <v>0</v>
      </c>
      <c r="F25" s="5">
        <f>+SUMIFS('Todas las Cuentas'!$G:$G,'Todas las Cuentas'!$S:$S,$B$2,'Todas las Cuentas'!$C:$C,$B25,'Todas las Cuentas'!$A:$A,F$4)</f>
        <v>38886592.999999993</v>
      </c>
      <c r="G25" s="4">
        <f t="shared" si="1"/>
        <v>38886592.999999993</v>
      </c>
      <c r="H25" s="3">
        <v>94</v>
      </c>
      <c r="I25" s="4">
        <f t="shared" si="2"/>
        <v>413687.15957446798</v>
      </c>
      <c r="J25" s="5">
        <f t="shared" si="3"/>
        <v>36114270.640113242</v>
      </c>
      <c r="K25" s="4">
        <f t="shared" si="4"/>
        <v>2772322.3598867506</v>
      </c>
      <c r="L25" s="9">
        <f t="shared" si="5"/>
        <v>-7.1292498159629236E-2</v>
      </c>
      <c r="M25" s="5">
        <f>+SUMIFS('Todas las Cuentas'!$O:$O,'Todas las Cuentas'!$S:$S,$B$2,'Todas las Cuentas'!$C:$C,$B25,'Todas las Cuentas'!$A:$A,M$4)</f>
        <v>0</v>
      </c>
      <c r="N25" s="5">
        <f>+SUMIFS('Todas las Cuentas'!$O:$O,'Todas las Cuentas'!$S:$S,$B$2,'Todas las Cuentas'!$C:$C,$B25,'Todas las Cuentas'!$A:$A,N$4)</f>
        <v>0</v>
      </c>
      <c r="O25" s="5">
        <f>+SUMIFS('Todas las Cuentas'!$O:$O,'Todas las Cuentas'!$S:$S,$B$2,'Todas las Cuentas'!$C:$C,$B25,'Todas las Cuentas'!$A:$A,O$4)</f>
        <v>37719995.209999993</v>
      </c>
      <c r="P25" s="5">
        <f t="shared" si="6"/>
        <v>0</v>
      </c>
      <c r="Q25" s="5">
        <f t="shared" si="6"/>
        <v>0</v>
      </c>
      <c r="R25" s="5">
        <f t="shared" si="6"/>
        <v>-2689152.6890901481</v>
      </c>
      <c r="S25" s="4">
        <f t="shared" si="7"/>
        <v>-2689152.6890901481</v>
      </c>
    </row>
    <row r="26" spans="2:19" x14ac:dyDescent="0.25">
      <c r="B26" s="3">
        <v>39</v>
      </c>
      <c r="C26" s="8" t="s">
        <v>245</v>
      </c>
      <c r="D26" s="5">
        <f>+SUMIFS('Todas las Cuentas'!$G:$G,'Todas las Cuentas'!$S:$S,$B$2,'Todas las Cuentas'!$C:$C,$B26,'Todas las Cuentas'!$A:$A,D$4)</f>
        <v>5130470</v>
      </c>
      <c r="E26" s="5">
        <f>+SUMIFS('Todas las Cuentas'!$G:$G,'Todas las Cuentas'!$S:$S,$B$2,'Todas las Cuentas'!$C:$C,$B26,'Todas las Cuentas'!$A:$A,E$4)</f>
        <v>0</v>
      </c>
      <c r="F26" s="5">
        <f>+SUMIFS('Todas las Cuentas'!$G:$G,'Todas las Cuentas'!$S:$S,$B$2,'Todas las Cuentas'!$C:$C,$B26,'Todas las Cuentas'!$A:$A,F$4)</f>
        <v>0</v>
      </c>
      <c r="G26" s="4">
        <f t="shared" si="1"/>
        <v>5130470</v>
      </c>
      <c r="H26" s="3">
        <v>43</v>
      </c>
      <c r="I26" s="4">
        <f t="shared" si="2"/>
        <v>119313.25581395348</v>
      </c>
      <c r="J26" s="5">
        <f t="shared" si="3"/>
        <v>16520357.846009247</v>
      </c>
      <c r="K26" s="4">
        <f t="shared" si="4"/>
        <v>0</v>
      </c>
      <c r="L26" s="9">
        <f t="shared" si="5"/>
        <v>0</v>
      </c>
      <c r="M26" s="5">
        <f>+SUMIFS('Todas las Cuentas'!$O:$O,'Todas las Cuentas'!$S:$S,$B$2,'Todas las Cuentas'!$C:$C,$B26,'Todas las Cuentas'!$A:$A,M$4)</f>
        <v>417446</v>
      </c>
      <c r="N26" s="5">
        <f>+SUMIFS('Todas las Cuentas'!$O:$O,'Todas las Cuentas'!$S:$S,$B$2,'Todas las Cuentas'!$C:$C,$B26,'Todas las Cuentas'!$A:$A,N$4)</f>
        <v>0</v>
      </c>
      <c r="O26" s="5">
        <f>+SUMIFS('Todas las Cuentas'!$O:$O,'Todas las Cuentas'!$S:$S,$B$2,'Todas las Cuentas'!$C:$C,$B26,'Todas las Cuentas'!$A:$A,O$4)</f>
        <v>0</v>
      </c>
      <c r="P26" s="5">
        <f t="shared" si="6"/>
        <v>0</v>
      </c>
      <c r="Q26" s="5">
        <f t="shared" si="6"/>
        <v>0</v>
      </c>
      <c r="R26" s="5">
        <f t="shared" si="6"/>
        <v>0</v>
      </c>
      <c r="S26" s="4">
        <f t="shared" si="7"/>
        <v>0</v>
      </c>
    </row>
    <row r="27" spans="2:19" x14ac:dyDescent="0.25">
      <c r="B27" s="3">
        <v>40</v>
      </c>
      <c r="C27" s="8" t="s">
        <v>246</v>
      </c>
      <c r="D27" s="5">
        <f>+SUMIFS('Todas las Cuentas'!$G:$G,'Todas las Cuentas'!$S:$S,$B$2,'Todas las Cuentas'!$C:$C,$B27,'Todas las Cuentas'!$A:$A,D$4)</f>
        <v>0</v>
      </c>
      <c r="E27" s="5">
        <f>+SUMIFS('Todas las Cuentas'!$G:$G,'Todas las Cuentas'!$S:$S,$B$2,'Todas las Cuentas'!$C:$C,$B27,'Todas las Cuentas'!$A:$A,E$4)</f>
        <v>0</v>
      </c>
      <c r="F27" s="5">
        <f>+SUMIFS('Todas las Cuentas'!$G:$G,'Todas las Cuentas'!$S:$S,$B$2,'Todas las Cuentas'!$C:$C,$B27,'Todas las Cuentas'!$A:$A,F$4)</f>
        <v>0</v>
      </c>
      <c r="G27" s="4">
        <f t="shared" si="1"/>
        <v>0</v>
      </c>
      <c r="H27" s="3">
        <v>125</v>
      </c>
      <c r="I27" s="4" t="str">
        <f t="shared" si="2"/>
        <v/>
      </c>
      <c r="J27" s="5" t="str">
        <f t="shared" si="3"/>
        <v/>
      </c>
      <c r="K27" s="4">
        <f t="shared" si="4"/>
        <v>0</v>
      </c>
      <c r="L27" s="9">
        <f t="shared" si="5"/>
        <v>0</v>
      </c>
      <c r="M27" s="5">
        <f>+SUMIFS('Todas las Cuentas'!$O:$O,'Todas las Cuentas'!$S:$S,$B$2,'Todas las Cuentas'!$C:$C,$B27,'Todas las Cuentas'!$A:$A,M$4)</f>
        <v>0</v>
      </c>
      <c r="N27" s="5">
        <f>+SUMIFS('Todas las Cuentas'!$O:$O,'Todas las Cuentas'!$S:$S,$B$2,'Todas las Cuentas'!$C:$C,$B27,'Todas las Cuentas'!$A:$A,N$4)</f>
        <v>0</v>
      </c>
      <c r="O27" s="5">
        <f>+SUMIFS('Todas las Cuentas'!$O:$O,'Todas las Cuentas'!$S:$S,$B$2,'Todas las Cuentas'!$C:$C,$B27,'Todas las Cuentas'!$A:$A,O$4)</f>
        <v>0</v>
      </c>
      <c r="P27" s="5">
        <f t="shared" si="6"/>
        <v>0</v>
      </c>
      <c r="Q27" s="5">
        <f t="shared" si="6"/>
        <v>0</v>
      </c>
      <c r="R27" s="5">
        <f t="shared" si="6"/>
        <v>0</v>
      </c>
      <c r="S27" s="4">
        <f t="shared" si="7"/>
        <v>0</v>
      </c>
    </row>
    <row r="28" spans="2:19" x14ac:dyDescent="0.25">
      <c r="B28" s="14" t="s">
        <v>247</v>
      </c>
      <c r="C28" s="14"/>
      <c r="D28" s="4">
        <f>+SUM(D5:D27)</f>
        <v>1054412607.0000002</v>
      </c>
      <c r="E28" s="4">
        <f>+SUM(E5:E27)</f>
        <v>50365083</v>
      </c>
      <c r="F28" s="4">
        <f>+SUM(F5:F27)</f>
        <v>38886592.999999993</v>
      </c>
      <c r="G28" s="4">
        <f>+SUM(G5:G27)</f>
        <v>1143664283.0000002</v>
      </c>
      <c r="H28" s="2">
        <f>+SUM(H5:H27)</f>
        <v>5296</v>
      </c>
      <c r="I28" s="4">
        <f t="shared" si="2"/>
        <v>215948.69391993963</v>
      </c>
      <c r="J28" s="4"/>
      <c r="K28" s="4">
        <f>+SUM(K5:K27)</f>
        <v>359590568.99168462</v>
      </c>
      <c r="L28" s="9">
        <f t="shared" si="5"/>
        <v>-0.314419689708614</v>
      </c>
      <c r="M28" s="4">
        <f>+SUM(M5:M27)</f>
        <v>774792346.11040306</v>
      </c>
      <c r="N28" s="4">
        <f>+SUM(N5:N27)</f>
        <v>44373529</v>
      </c>
      <c r="O28" s="4">
        <f>+SUM(O5:O27)</f>
        <v>37719995.209999993</v>
      </c>
      <c r="P28" s="4">
        <f>+SUM(P5:P27)</f>
        <v>-268685594.54369748</v>
      </c>
      <c r="Q28" s="4">
        <f t="shared" ref="Q28:S28" si="8">+SUM(Q5:Q27)</f>
        <v>0</v>
      </c>
      <c r="R28" s="4">
        <f t="shared" si="8"/>
        <v>-2689152.6890901481</v>
      </c>
      <c r="S28" s="4">
        <f t="shared" si="8"/>
        <v>-271374747.23278761</v>
      </c>
    </row>
    <row r="30" spans="2:19" x14ac:dyDescent="0.25">
      <c r="H30" s="7" t="s">
        <v>248</v>
      </c>
      <c r="I30" s="6">
        <f>+AVERAGE(I4:I27)*1.2</f>
        <v>384194.36851184297</v>
      </c>
    </row>
  </sheetData>
  <mergeCells count="1">
    <mergeCell ref="B28:C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S30"/>
  <sheetViews>
    <sheetView workbookViewId="0">
      <selection activeCell="L30" sqref="L30"/>
    </sheetView>
  </sheetViews>
  <sheetFormatPr baseColWidth="10" defaultRowHeight="15" x14ac:dyDescent="0.25"/>
  <cols>
    <col min="2" max="2" width="4.5703125" customWidth="1"/>
    <col min="4" max="4" width="14.7109375" bestFit="1" customWidth="1"/>
    <col min="5" max="6" width="11.85546875" bestFit="1" customWidth="1"/>
    <col min="7" max="7" width="15.140625" bestFit="1" customWidth="1"/>
    <col min="8" max="8" width="16.5703125" bestFit="1" customWidth="1"/>
    <col min="9" max="9" width="18.7109375" bestFit="1" customWidth="1"/>
    <col min="10" max="11" width="11.85546875" bestFit="1" customWidth="1"/>
    <col min="13" max="13" width="14.7109375" bestFit="1" customWidth="1"/>
    <col min="14" max="14" width="10.85546875" bestFit="1" customWidth="1"/>
    <col min="15" max="15" width="11.85546875" bestFit="1" customWidth="1"/>
    <col min="16" max="16" width="12.42578125" bestFit="1" customWidth="1"/>
    <col min="17" max="17" width="10.42578125" bestFit="1" customWidth="1"/>
    <col min="18" max="18" width="12.42578125" bestFit="1" customWidth="1"/>
    <col min="19" max="19" width="21.140625" bestFit="1" customWidth="1"/>
  </cols>
  <sheetData>
    <row r="2" spans="2:19" x14ac:dyDescent="0.25">
      <c r="B2" s="27" t="s">
        <v>213</v>
      </c>
      <c r="H2" t="s">
        <v>250</v>
      </c>
    </row>
    <row r="4" spans="2:19" ht="45" x14ac:dyDescent="0.25">
      <c r="B4" s="1" t="s">
        <v>210</v>
      </c>
      <c r="C4" s="1" t="s">
        <v>1</v>
      </c>
      <c r="D4" s="1" t="s">
        <v>206</v>
      </c>
      <c r="E4" s="1" t="s">
        <v>207</v>
      </c>
      <c r="F4" s="1" t="s">
        <v>209</v>
      </c>
      <c r="G4" s="1" t="s">
        <v>253</v>
      </c>
      <c r="H4" s="1" t="s">
        <v>215</v>
      </c>
      <c r="I4" s="1" t="s">
        <v>216</v>
      </c>
      <c r="J4" s="1" t="s">
        <v>217</v>
      </c>
      <c r="K4" s="1" t="s">
        <v>218</v>
      </c>
      <c r="L4" s="1" t="s">
        <v>219</v>
      </c>
      <c r="M4" s="1" t="s">
        <v>206</v>
      </c>
      <c r="N4" s="1" t="s">
        <v>207</v>
      </c>
      <c r="O4" s="1" t="s">
        <v>209</v>
      </c>
      <c r="P4" s="1" t="s">
        <v>220</v>
      </c>
      <c r="Q4" s="1" t="s">
        <v>221</v>
      </c>
      <c r="R4" s="1" t="s">
        <v>222</v>
      </c>
      <c r="S4" s="1" t="s">
        <v>254</v>
      </c>
    </row>
    <row r="5" spans="2:19" x14ac:dyDescent="0.25">
      <c r="B5" s="3">
        <v>6</v>
      </c>
      <c r="C5" s="8" t="s">
        <v>224</v>
      </c>
      <c r="D5" s="5">
        <f>+SUMIFS('Todas las Cuentas'!$G:$G,'Todas las Cuentas'!$S:$S,$B$2,'Todas las Cuentas'!$C:$C,$B5,'Todas las Cuentas'!$A:$A,D$4)</f>
        <v>0</v>
      </c>
      <c r="E5" s="5">
        <f>+SUMIFS('Todas las Cuentas'!$G:$G,'Todas las Cuentas'!$S:$S,$B$2,'Todas las Cuentas'!$C:$C,$B5,'Todas las Cuentas'!$A:$A,E$4)</f>
        <v>0</v>
      </c>
      <c r="F5" s="5">
        <f>+SUMIFS('Todas las Cuentas'!$G:$G,'Todas las Cuentas'!$S:$S,$B$2,'Todas las Cuentas'!$C:$C,$B5,'Todas las Cuentas'!$A:$A,F$4)</f>
        <v>0</v>
      </c>
      <c r="G5" s="4">
        <f>+SUM(D5:F5)</f>
        <v>0</v>
      </c>
      <c r="H5" s="3">
        <v>883</v>
      </c>
      <c r="I5" s="4" t="str">
        <f>IF(G5=0,"",+G5/H5)</f>
        <v/>
      </c>
      <c r="J5" s="5" t="str">
        <f>IF(G5=0,"",+$I$30*H5)</f>
        <v/>
      </c>
      <c r="K5" s="4">
        <f>+IF(G5=0,0,IF(G5&gt;J5,G5-J5,0))</f>
        <v>0</v>
      </c>
      <c r="L5" s="9">
        <f>+-IF(G5=0,0,K5/G5)</f>
        <v>0</v>
      </c>
      <c r="M5" s="5">
        <f>+SUMIFS('Todas las Cuentas'!$O:$O,'Todas las Cuentas'!$S:$S,$B$2,'Todas las Cuentas'!$C:$C,$B5,'Todas las Cuentas'!$A:$A,M$4)</f>
        <v>0</v>
      </c>
      <c r="N5" s="5">
        <f>+SUMIFS('Todas las Cuentas'!$O:$O,'Todas las Cuentas'!$S:$S,$B$2,'Todas las Cuentas'!$C:$C,$B5,'Todas las Cuentas'!$A:$A,N$4)</f>
        <v>0</v>
      </c>
      <c r="O5" s="5">
        <f>+SUMIFS('Todas las Cuentas'!$O:$O,'Todas las Cuentas'!$S:$S,$B$2,'Todas las Cuentas'!$C:$C,$B5,'Todas las Cuentas'!$A:$A,O$4)</f>
        <v>0</v>
      </c>
      <c r="P5" s="5">
        <f>+M5*$L5</f>
        <v>0</v>
      </c>
      <c r="Q5" s="5">
        <f t="shared" ref="Q5:R20" si="0">+N5*$L5</f>
        <v>0</v>
      </c>
      <c r="R5" s="5">
        <f t="shared" si="0"/>
        <v>0</v>
      </c>
      <c r="S5" s="4">
        <f>+SUM(P5:R5)</f>
        <v>0</v>
      </c>
    </row>
    <row r="6" spans="2:19" x14ac:dyDescent="0.25">
      <c r="B6" s="3">
        <v>9</v>
      </c>
      <c r="C6" s="8" t="s">
        <v>225</v>
      </c>
      <c r="D6" s="5">
        <f>+SUMIFS('Todas las Cuentas'!$G:$G,'Todas las Cuentas'!$S:$S,$B$2,'Todas las Cuentas'!$C:$C,$B6,'Todas las Cuentas'!$A:$A,D$4)</f>
        <v>0</v>
      </c>
      <c r="E6" s="5">
        <f>+SUMIFS('Todas las Cuentas'!$G:$G,'Todas las Cuentas'!$S:$S,$B$2,'Todas las Cuentas'!$C:$C,$B6,'Todas las Cuentas'!$A:$A,E$4)</f>
        <v>0</v>
      </c>
      <c r="F6" s="5">
        <f>+SUMIFS('Todas las Cuentas'!$G:$G,'Todas las Cuentas'!$S:$S,$B$2,'Todas las Cuentas'!$C:$C,$B6,'Todas las Cuentas'!$A:$A,F$4)</f>
        <v>0</v>
      </c>
      <c r="G6" s="4">
        <f t="shared" ref="G6:G27" si="1">+SUM(D6:F6)</f>
        <v>0</v>
      </c>
      <c r="H6" s="3">
        <v>52</v>
      </c>
      <c r="I6" s="4" t="str">
        <f t="shared" ref="I6:I28" si="2">IF(G6=0,"",+G6/H6)</f>
        <v/>
      </c>
      <c r="J6" s="5" t="str">
        <f t="shared" ref="J6:J27" si="3">IF(G6=0,"",+$I$30*H6)</f>
        <v/>
      </c>
      <c r="K6" s="4">
        <f t="shared" ref="K6:K27" si="4">+IF(G6=0,0,IF(G6&gt;J6,G6-J6,0))</f>
        <v>0</v>
      </c>
      <c r="L6" s="9">
        <f t="shared" ref="L6:L28" si="5">+-IF(G6=0,0,K6/G6)</f>
        <v>0</v>
      </c>
      <c r="M6" s="5">
        <f>+SUMIFS('Todas las Cuentas'!$O:$O,'Todas las Cuentas'!$S:$S,$B$2,'Todas las Cuentas'!$C:$C,$B6,'Todas las Cuentas'!$A:$A,M$4)</f>
        <v>0</v>
      </c>
      <c r="N6" s="5">
        <f>+SUMIFS('Todas las Cuentas'!$O:$O,'Todas las Cuentas'!$S:$S,$B$2,'Todas las Cuentas'!$C:$C,$B6,'Todas las Cuentas'!$A:$A,N$4)</f>
        <v>0</v>
      </c>
      <c r="O6" s="5">
        <f>+SUMIFS('Todas las Cuentas'!$O:$O,'Todas las Cuentas'!$S:$S,$B$2,'Todas las Cuentas'!$C:$C,$B6,'Todas las Cuentas'!$A:$A,O$4)</f>
        <v>0</v>
      </c>
      <c r="P6" s="5">
        <f t="shared" ref="P6:R27" si="6">+M6*$L6</f>
        <v>0</v>
      </c>
      <c r="Q6" s="5">
        <f t="shared" si="0"/>
        <v>0</v>
      </c>
      <c r="R6" s="5">
        <f t="shared" si="0"/>
        <v>0</v>
      </c>
      <c r="S6" s="4">
        <f t="shared" ref="S6:S27" si="7">+SUM(P6:R6)</f>
        <v>0</v>
      </c>
    </row>
    <row r="7" spans="2:19" x14ac:dyDescent="0.25">
      <c r="B7" s="3">
        <v>10</v>
      </c>
      <c r="C7" s="8" t="s">
        <v>226</v>
      </c>
      <c r="D7" s="5">
        <f>+SUMIFS('Todas las Cuentas'!$G:$G,'Todas las Cuentas'!$S:$S,$B$2,'Todas las Cuentas'!$C:$C,$B7,'Todas las Cuentas'!$A:$A,D$4)</f>
        <v>6602481</v>
      </c>
      <c r="E7" s="5">
        <f>+SUMIFS('Todas las Cuentas'!$G:$G,'Todas las Cuentas'!$S:$S,$B$2,'Todas las Cuentas'!$C:$C,$B7,'Todas las Cuentas'!$A:$A,E$4)</f>
        <v>0</v>
      </c>
      <c r="F7" s="5">
        <f>+SUMIFS('Todas las Cuentas'!$G:$G,'Todas las Cuentas'!$S:$S,$B$2,'Todas las Cuentas'!$C:$C,$B7,'Todas las Cuentas'!$A:$A,F$4)</f>
        <v>448932553</v>
      </c>
      <c r="G7" s="4">
        <f t="shared" si="1"/>
        <v>455535034</v>
      </c>
      <c r="H7" s="3">
        <v>623</v>
      </c>
      <c r="I7" s="4">
        <f t="shared" si="2"/>
        <v>731195.88121990371</v>
      </c>
      <c r="J7" s="5">
        <f t="shared" si="3"/>
        <v>158330994.66737393</v>
      </c>
      <c r="K7" s="4">
        <f t="shared" si="4"/>
        <v>297204039.3326261</v>
      </c>
      <c r="L7" s="9">
        <f t="shared" si="5"/>
        <v>-0.65242850088370175</v>
      </c>
      <c r="M7" s="5">
        <f>+SUMIFS('Todas las Cuentas'!$O:$O,'Todas las Cuentas'!$S:$S,$B$2,'Todas las Cuentas'!$C:$C,$B7,'Todas las Cuentas'!$A:$A,M$4)</f>
        <v>5292180</v>
      </c>
      <c r="N7" s="5">
        <f>+SUMIFS('Todas las Cuentas'!$O:$O,'Todas las Cuentas'!$S:$S,$B$2,'Todas las Cuentas'!$C:$C,$B7,'Todas las Cuentas'!$A:$A,N$4)</f>
        <v>0</v>
      </c>
      <c r="O7" s="5">
        <f>+SUMIFS('Todas las Cuentas'!$O:$O,'Todas las Cuentas'!$S:$S,$B$2,'Todas las Cuentas'!$C:$C,$B7,'Todas las Cuentas'!$A:$A,O$4)</f>
        <v>366532855</v>
      </c>
      <c r="P7" s="5">
        <f t="shared" si="6"/>
        <v>-3452769.0638067089</v>
      </c>
      <c r="Q7" s="5">
        <f t="shared" si="0"/>
        <v>0</v>
      </c>
      <c r="R7" s="5">
        <f t="shared" si="0"/>
        <v>-239136481.11227322</v>
      </c>
      <c r="S7" s="4">
        <f t="shared" si="7"/>
        <v>-242589250.17607993</v>
      </c>
    </row>
    <row r="8" spans="2:19" x14ac:dyDescent="0.25">
      <c r="B8" s="3">
        <v>12</v>
      </c>
      <c r="C8" s="8" t="s">
        <v>227</v>
      </c>
      <c r="D8" s="5">
        <f>+SUMIFS('Todas las Cuentas'!$G:$G,'Todas las Cuentas'!$S:$S,$B$2,'Todas las Cuentas'!$C:$C,$B8,'Todas las Cuentas'!$A:$A,D$4)</f>
        <v>0</v>
      </c>
      <c r="E8" s="5">
        <f>+SUMIFS('Todas las Cuentas'!$G:$G,'Todas las Cuentas'!$S:$S,$B$2,'Todas las Cuentas'!$C:$C,$B8,'Todas las Cuentas'!$A:$A,E$4)</f>
        <v>0</v>
      </c>
      <c r="F8" s="5">
        <f>+SUMIFS('Todas las Cuentas'!$G:$G,'Todas las Cuentas'!$S:$S,$B$2,'Todas las Cuentas'!$C:$C,$B8,'Todas las Cuentas'!$A:$A,F$4)</f>
        <v>0</v>
      </c>
      <c r="G8" s="4">
        <f t="shared" si="1"/>
        <v>0</v>
      </c>
      <c r="H8" s="3">
        <v>9</v>
      </c>
      <c r="I8" s="4" t="str">
        <f t="shared" si="2"/>
        <v/>
      </c>
      <c r="J8" s="5" t="str">
        <f t="shared" si="3"/>
        <v/>
      </c>
      <c r="K8" s="4">
        <f t="shared" si="4"/>
        <v>0</v>
      </c>
      <c r="L8" s="9">
        <f t="shared" si="5"/>
        <v>0</v>
      </c>
      <c r="M8" s="5">
        <f>+SUMIFS('Todas las Cuentas'!$O:$O,'Todas las Cuentas'!$S:$S,$B$2,'Todas las Cuentas'!$C:$C,$B8,'Todas las Cuentas'!$A:$A,M$4)</f>
        <v>0</v>
      </c>
      <c r="N8" s="5">
        <f>+SUMIFS('Todas las Cuentas'!$O:$O,'Todas las Cuentas'!$S:$S,$B$2,'Todas las Cuentas'!$C:$C,$B8,'Todas las Cuentas'!$A:$A,N$4)</f>
        <v>0</v>
      </c>
      <c r="O8" s="5">
        <f>+SUMIFS('Todas las Cuentas'!$O:$O,'Todas las Cuentas'!$S:$S,$B$2,'Todas las Cuentas'!$C:$C,$B8,'Todas las Cuentas'!$A:$A,O$4)</f>
        <v>0</v>
      </c>
      <c r="P8" s="5">
        <f t="shared" si="6"/>
        <v>0</v>
      </c>
      <c r="Q8" s="5">
        <f t="shared" si="0"/>
        <v>0</v>
      </c>
      <c r="R8" s="5">
        <f t="shared" si="0"/>
        <v>0</v>
      </c>
      <c r="S8" s="4">
        <f t="shared" si="7"/>
        <v>0</v>
      </c>
    </row>
    <row r="9" spans="2:19" x14ac:dyDescent="0.25">
      <c r="B9" s="3">
        <v>13</v>
      </c>
      <c r="C9" s="8" t="s">
        <v>228</v>
      </c>
      <c r="D9" s="5">
        <f>+SUMIFS('Todas las Cuentas'!$G:$G,'Todas las Cuentas'!$S:$S,$B$2,'Todas las Cuentas'!$C:$C,$B9,'Todas las Cuentas'!$A:$A,D$4)</f>
        <v>0</v>
      </c>
      <c r="E9" s="5">
        <f>+SUMIFS('Todas las Cuentas'!$G:$G,'Todas las Cuentas'!$S:$S,$B$2,'Todas las Cuentas'!$C:$C,$B9,'Todas las Cuentas'!$A:$A,E$4)</f>
        <v>0</v>
      </c>
      <c r="F9" s="5">
        <f>+SUMIFS('Todas las Cuentas'!$G:$G,'Todas las Cuentas'!$S:$S,$B$2,'Todas las Cuentas'!$C:$C,$B9,'Todas las Cuentas'!$A:$A,F$4)</f>
        <v>0</v>
      </c>
      <c r="G9" s="4">
        <f t="shared" si="1"/>
        <v>0</v>
      </c>
      <c r="H9" s="3">
        <v>25</v>
      </c>
      <c r="I9" s="4" t="str">
        <f t="shared" si="2"/>
        <v/>
      </c>
      <c r="J9" s="5" t="str">
        <f t="shared" si="3"/>
        <v/>
      </c>
      <c r="K9" s="4">
        <f t="shared" si="4"/>
        <v>0</v>
      </c>
      <c r="L9" s="9">
        <f t="shared" si="5"/>
        <v>0</v>
      </c>
      <c r="M9" s="5">
        <f>+SUMIFS('Todas las Cuentas'!$O:$O,'Todas las Cuentas'!$S:$S,$B$2,'Todas las Cuentas'!$C:$C,$B9,'Todas las Cuentas'!$A:$A,M$4)</f>
        <v>0</v>
      </c>
      <c r="N9" s="5">
        <f>+SUMIFS('Todas las Cuentas'!$O:$O,'Todas las Cuentas'!$S:$S,$B$2,'Todas las Cuentas'!$C:$C,$B9,'Todas las Cuentas'!$A:$A,N$4)</f>
        <v>0</v>
      </c>
      <c r="O9" s="5">
        <f>+SUMIFS('Todas las Cuentas'!$O:$O,'Todas las Cuentas'!$S:$S,$B$2,'Todas las Cuentas'!$C:$C,$B9,'Todas las Cuentas'!$A:$A,O$4)</f>
        <v>0</v>
      </c>
      <c r="P9" s="5">
        <f t="shared" si="6"/>
        <v>0</v>
      </c>
      <c r="Q9" s="5">
        <f t="shared" si="0"/>
        <v>0</v>
      </c>
      <c r="R9" s="5">
        <f t="shared" si="0"/>
        <v>0</v>
      </c>
      <c r="S9" s="4">
        <f t="shared" si="7"/>
        <v>0</v>
      </c>
    </row>
    <row r="10" spans="2:19" x14ac:dyDescent="0.25">
      <c r="B10" s="3">
        <v>14</v>
      </c>
      <c r="C10" s="8" t="s">
        <v>229</v>
      </c>
      <c r="D10" s="5">
        <f>+SUMIFS('Todas las Cuentas'!$G:$G,'Todas las Cuentas'!$S:$S,$B$2,'Todas las Cuentas'!$C:$C,$B10,'Todas las Cuentas'!$A:$A,D$4)</f>
        <v>13651205.999999993</v>
      </c>
      <c r="E10" s="5">
        <f>+SUMIFS('Todas las Cuentas'!$G:$G,'Todas las Cuentas'!$S:$S,$B$2,'Todas las Cuentas'!$C:$C,$B10,'Todas las Cuentas'!$A:$A,E$4)</f>
        <v>0</v>
      </c>
      <c r="F10" s="5">
        <f>+SUMIFS('Todas las Cuentas'!$G:$G,'Todas las Cuentas'!$S:$S,$B$2,'Todas las Cuentas'!$C:$C,$B10,'Todas las Cuentas'!$A:$A,F$4)</f>
        <v>0</v>
      </c>
      <c r="G10" s="4">
        <f t="shared" si="1"/>
        <v>13651205.999999993</v>
      </c>
      <c r="H10" s="3">
        <v>155</v>
      </c>
      <c r="I10" s="4">
        <f t="shared" si="2"/>
        <v>88072.296774193499</v>
      </c>
      <c r="J10" s="5">
        <f t="shared" si="3"/>
        <v>39392141.530406035</v>
      </c>
      <c r="K10" s="4">
        <f t="shared" si="4"/>
        <v>0</v>
      </c>
      <c r="L10" s="9">
        <f t="shared" si="5"/>
        <v>0</v>
      </c>
      <c r="M10" s="5">
        <f>+SUMIFS('Todas las Cuentas'!$O:$O,'Todas las Cuentas'!$S:$S,$B$2,'Todas las Cuentas'!$C:$C,$B10,'Todas las Cuentas'!$A:$A,M$4)</f>
        <v>10652077.409090912</v>
      </c>
      <c r="N10" s="5">
        <f>+SUMIFS('Todas las Cuentas'!$O:$O,'Todas las Cuentas'!$S:$S,$B$2,'Todas las Cuentas'!$C:$C,$B10,'Todas las Cuentas'!$A:$A,N$4)</f>
        <v>0</v>
      </c>
      <c r="O10" s="5">
        <f>+SUMIFS('Todas las Cuentas'!$O:$O,'Todas las Cuentas'!$S:$S,$B$2,'Todas las Cuentas'!$C:$C,$B10,'Todas las Cuentas'!$A:$A,O$4)</f>
        <v>0</v>
      </c>
      <c r="P10" s="5">
        <f t="shared" si="6"/>
        <v>0</v>
      </c>
      <c r="Q10" s="5">
        <f t="shared" si="0"/>
        <v>0</v>
      </c>
      <c r="R10" s="5">
        <f t="shared" si="0"/>
        <v>0</v>
      </c>
      <c r="S10" s="4">
        <f t="shared" si="7"/>
        <v>0</v>
      </c>
    </row>
    <row r="11" spans="2:19" x14ac:dyDescent="0.25">
      <c r="B11" s="3">
        <v>18</v>
      </c>
      <c r="C11" s="8" t="s">
        <v>230</v>
      </c>
      <c r="D11" s="5">
        <f>+SUMIFS('Todas las Cuentas'!$G:$G,'Todas las Cuentas'!$S:$S,$B$2,'Todas las Cuentas'!$C:$C,$B11,'Todas las Cuentas'!$A:$A,D$4)</f>
        <v>0</v>
      </c>
      <c r="E11" s="5">
        <f>+SUMIFS('Todas las Cuentas'!$G:$G,'Todas las Cuentas'!$S:$S,$B$2,'Todas las Cuentas'!$C:$C,$B11,'Todas las Cuentas'!$A:$A,E$4)</f>
        <v>0</v>
      </c>
      <c r="F11" s="5">
        <f>+SUMIFS('Todas las Cuentas'!$G:$G,'Todas las Cuentas'!$S:$S,$B$2,'Todas las Cuentas'!$C:$C,$B11,'Todas las Cuentas'!$A:$A,F$4)</f>
        <v>0</v>
      </c>
      <c r="G11" s="4">
        <f t="shared" si="1"/>
        <v>0</v>
      </c>
      <c r="H11" s="3">
        <v>1039</v>
      </c>
      <c r="I11" s="4" t="str">
        <f t="shared" si="2"/>
        <v/>
      </c>
      <c r="J11" s="5" t="str">
        <f t="shared" si="3"/>
        <v/>
      </c>
      <c r="K11" s="4">
        <f t="shared" si="4"/>
        <v>0</v>
      </c>
      <c r="L11" s="9">
        <f t="shared" si="5"/>
        <v>0</v>
      </c>
      <c r="M11" s="5">
        <f>+SUMIFS('Todas las Cuentas'!$O:$O,'Todas las Cuentas'!$S:$S,$B$2,'Todas las Cuentas'!$C:$C,$B11,'Todas las Cuentas'!$A:$A,M$4)</f>
        <v>0</v>
      </c>
      <c r="N11" s="5">
        <f>+SUMIFS('Todas las Cuentas'!$O:$O,'Todas las Cuentas'!$S:$S,$B$2,'Todas las Cuentas'!$C:$C,$B11,'Todas las Cuentas'!$A:$A,N$4)</f>
        <v>0</v>
      </c>
      <c r="O11" s="5">
        <f>+SUMIFS('Todas las Cuentas'!$O:$O,'Todas las Cuentas'!$S:$S,$B$2,'Todas las Cuentas'!$C:$C,$B11,'Todas las Cuentas'!$A:$A,O$4)</f>
        <v>0</v>
      </c>
      <c r="P11" s="5">
        <f t="shared" si="6"/>
        <v>0</v>
      </c>
      <c r="Q11" s="5">
        <f t="shared" si="0"/>
        <v>0</v>
      </c>
      <c r="R11" s="5">
        <f t="shared" si="0"/>
        <v>0</v>
      </c>
      <c r="S11" s="4">
        <f t="shared" si="7"/>
        <v>0</v>
      </c>
    </row>
    <row r="12" spans="2:19" x14ac:dyDescent="0.25">
      <c r="B12" s="3">
        <v>21</v>
      </c>
      <c r="C12" s="8" t="s">
        <v>231</v>
      </c>
      <c r="D12" s="5">
        <f>+SUMIFS('Todas las Cuentas'!$G:$G,'Todas las Cuentas'!$S:$S,$B$2,'Todas las Cuentas'!$C:$C,$B12,'Todas las Cuentas'!$A:$A,D$4)</f>
        <v>0</v>
      </c>
      <c r="E12" s="5">
        <f>+SUMIFS('Todas las Cuentas'!$G:$G,'Todas las Cuentas'!$S:$S,$B$2,'Todas las Cuentas'!$C:$C,$B12,'Todas las Cuentas'!$A:$A,E$4)</f>
        <v>0</v>
      </c>
      <c r="F12" s="5">
        <f>+SUMIFS('Todas las Cuentas'!$G:$G,'Todas las Cuentas'!$S:$S,$B$2,'Todas las Cuentas'!$C:$C,$B12,'Todas las Cuentas'!$A:$A,F$4)</f>
        <v>0</v>
      </c>
      <c r="G12" s="4">
        <f t="shared" si="1"/>
        <v>0</v>
      </c>
      <c r="H12" s="3">
        <v>125</v>
      </c>
      <c r="I12" s="4" t="str">
        <f t="shared" si="2"/>
        <v/>
      </c>
      <c r="J12" s="5" t="str">
        <f t="shared" si="3"/>
        <v/>
      </c>
      <c r="K12" s="4">
        <f t="shared" si="4"/>
        <v>0</v>
      </c>
      <c r="L12" s="9">
        <f t="shared" si="5"/>
        <v>0</v>
      </c>
      <c r="M12" s="5">
        <f>+SUMIFS('Todas las Cuentas'!$O:$O,'Todas las Cuentas'!$S:$S,$B$2,'Todas las Cuentas'!$C:$C,$B12,'Todas las Cuentas'!$A:$A,M$4)</f>
        <v>0</v>
      </c>
      <c r="N12" s="5">
        <f>+SUMIFS('Todas las Cuentas'!$O:$O,'Todas las Cuentas'!$S:$S,$B$2,'Todas las Cuentas'!$C:$C,$B12,'Todas las Cuentas'!$A:$A,N$4)</f>
        <v>0</v>
      </c>
      <c r="O12" s="5">
        <f>+SUMIFS('Todas las Cuentas'!$O:$O,'Todas las Cuentas'!$S:$S,$B$2,'Todas las Cuentas'!$C:$C,$B12,'Todas las Cuentas'!$A:$A,O$4)</f>
        <v>0</v>
      </c>
      <c r="P12" s="5">
        <f t="shared" si="6"/>
        <v>0</v>
      </c>
      <c r="Q12" s="5">
        <f t="shared" si="0"/>
        <v>0</v>
      </c>
      <c r="R12" s="5">
        <f t="shared" si="0"/>
        <v>0</v>
      </c>
      <c r="S12" s="4">
        <f t="shared" si="7"/>
        <v>0</v>
      </c>
    </row>
    <row r="13" spans="2:19" x14ac:dyDescent="0.25">
      <c r="B13" s="3">
        <v>22</v>
      </c>
      <c r="C13" s="8" t="s">
        <v>232</v>
      </c>
      <c r="D13" s="5">
        <f>+SUMIFS('Todas las Cuentas'!$G:$G,'Todas las Cuentas'!$S:$S,$B$2,'Todas las Cuentas'!$C:$C,$B13,'Todas las Cuentas'!$A:$A,D$4)</f>
        <v>34171739</v>
      </c>
      <c r="E13" s="5">
        <f>+SUMIFS('Todas las Cuentas'!$G:$G,'Todas las Cuentas'!$S:$S,$B$2,'Todas las Cuentas'!$C:$C,$B13,'Todas las Cuentas'!$A:$A,E$4)</f>
        <v>0</v>
      </c>
      <c r="F13" s="5">
        <f>+SUMIFS('Todas las Cuentas'!$G:$G,'Todas las Cuentas'!$S:$S,$B$2,'Todas las Cuentas'!$C:$C,$B13,'Todas las Cuentas'!$A:$A,F$4)</f>
        <v>32152175</v>
      </c>
      <c r="G13" s="4">
        <f t="shared" si="1"/>
        <v>66323914</v>
      </c>
      <c r="H13" s="3">
        <v>479</v>
      </c>
      <c r="I13" s="4">
        <f t="shared" si="2"/>
        <v>138463.28601252611</v>
      </c>
      <c r="J13" s="5">
        <f t="shared" si="3"/>
        <v>121734424.47138381</v>
      </c>
      <c r="K13" s="4">
        <f t="shared" si="4"/>
        <v>0</v>
      </c>
      <c r="L13" s="9">
        <f t="shared" si="5"/>
        <v>0</v>
      </c>
      <c r="M13" s="5">
        <f>+SUMIFS('Todas las Cuentas'!$O:$O,'Todas las Cuentas'!$S:$S,$B$2,'Todas las Cuentas'!$C:$C,$B13,'Todas las Cuentas'!$A:$A,M$4)</f>
        <v>30399475</v>
      </c>
      <c r="N13" s="5">
        <f>+SUMIFS('Todas las Cuentas'!$O:$O,'Todas las Cuentas'!$S:$S,$B$2,'Todas las Cuentas'!$C:$C,$B13,'Todas las Cuentas'!$A:$A,N$4)</f>
        <v>0</v>
      </c>
      <c r="O13" s="5">
        <f>+SUMIFS('Todas las Cuentas'!$O:$O,'Todas las Cuentas'!$S:$S,$B$2,'Todas las Cuentas'!$C:$C,$B13,'Todas las Cuentas'!$A:$A,O$4)</f>
        <v>9139781</v>
      </c>
      <c r="P13" s="5">
        <f t="shared" si="6"/>
        <v>0</v>
      </c>
      <c r="Q13" s="5">
        <f t="shared" si="0"/>
        <v>0</v>
      </c>
      <c r="R13" s="5">
        <f t="shared" si="0"/>
        <v>0</v>
      </c>
      <c r="S13" s="4">
        <f t="shared" si="7"/>
        <v>0</v>
      </c>
    </row>
    <row r="14" spans="2:19" x14ac:dyDescent="0.25">
      <c r="B14" s="3">
        <v>23</v>
      </c>
      <c r="C14" s="8" t="s">
        <v>233</v>
      </c>
      <c r="D14" s="5">
        <f>+SUMIFS('Todas las Cuentas'!$G:$G,'Todas las Cuentas'!$S:$S,$B$2,'Todas las Cuentas'!$C:$C,$B14,'Todas las Cuentas'!$A:$A,D$4)</f>
        <v>110765050</v>
      </c>
      <c r="E14" s="5">
        <f>+SUMIFS('Todas las Cuentas'!$G:$G,'Todas las Cuentas'!$S:$S,$B$2,'Todas las Cuentas'!$C:$C,$B14,'Todas las Cuentas'!$A:$A,E$4)</f>
        <v>0</v>
      </c>
      <c r="F14" s="5">
        <f>+SUMIFS('Todas las Cuentas'!$G:$G,'Todas las Cuentas'!$S:$S,$B$2,'Todas las Cuentas'!$C:$C,$B14,'Todas las Cuentas'!$A:$A,F$4)</f>
        <v>22738580</v>
      </c>
      <c r="G14" s="4">
        <f t="shared" si="1"/>
        <v>133503630</v>
      </c>
      <c r="H14" s="3">
        <v>747</v>
      </c>
      <c r="I14" s="4">
        <f t="shared" si="2"/>
        <v>178719.718875502</v>
      </c>
      <c r="J14" s="5">
        <f t="shared" si="3"/>
        <v>189844707.89169875</v>
      </c>
      <c r="K14" s="4">
        <f t="shared" si="4"/>
        <v>0</v>
      </c>
      <c r="L14" s="9">
        <f t="shared" si="5"/>
        <v>0</v>
      </c>
      <c r="M14" s="5">
        <f>+SUMIFS('Todas las Cuentas'!$O:$O,'Todas las Cuentas'!$S:$S,$B$2,'Todas las Cuentas'!$C:$C,$B14,'Todas las Cuentas'!$A:$A,M$4)</f>
        <v>97212155</v>
      </c>
      <c r="N14" s="5">
        <f>+SUMIFS('Todas las Cuentas'!$O:$O,'Todas las Cuentas'!$S:$S,$B$2,'Todas las Cuentas'!$C:$C,$B14,'Todas las Cuentas'!$A:$A,N$4)</f>
        <v>0</v>
      </c>
      <c r="O14" s="5">
        <f>+SUMIFS('Todas las Cuentas'!$O:$O,'Todas las Cuentas'!$S:$S,$B$2,'Todas las Cuentas'!$C:$C,$B14,'Todas las Cuentas'!$A:$A,O$4)</f>
        <v>6383019</v>
      </c>
      <c r="P14" s="5">
        <f t="shared" si="6"/>
        <v>0</v>
      </c>
      <c r="Q14" s="5">
        <f t="shared" si="0"/>
        <v>0</v>
      </c>
      <c r="R14" s="5">
        <f t="shared" si="0"/>
        <v>0</v>
      </c>
      <c r="S14" s="4">
        <f t="shared" si="7"/>
        <v>0</v>
      </c>
    </row>
    <row r="15" spans="2:19" x14ac:dyDescent="0.25">
      <c r="B15" s="3">
        <v>24</v>
      </c>
      <c r="C15" s="8" t="s">
        <v>234</v>
      </c>
      <c r="D15" s="5">
        <f>+SUMIFS('Todas las Cuentas'!$G:$G,'Todas las Cuentas'!$S:$S,$B$2,'Todas las Cuentas'!$C:$C,$B15,'Todas las Cuentas'!$A:$A,D$4)</f>
        <v>3948665</v>
      </c>
      <c r="E15" s="5">
        <f>+SUMIFS('Todas las Cuentas'!$G:$G,'Todas las Cuentas'!$S:$S,$B$2,'Todas las Cuentas'!$C:$C,$B15,'Todas las Cuentas'!$A:$A,E$4)</f>
        <v>0</v>
      </c>
      <c r="F15" s="5">
        <f>+SUMIFS('Todas las Cuentas'!$G:$G,'Todas las Cuentas'!$S:$S,$B$2,'Todas las Cuentas'!$C:$C,$B15,'Todas las Cuentas'!$A:$A,F$4)</f>
        <v>-2911675</v>
      </c>
      <c r="G15" s="4">
        <f t="shared" si="1"/>
        <v>1036990</v>
      </c>
      <c r="H15" s="3">
        <v>106</v>
      </c>
      <c r="I15" s="4">
        <f t="shared" si="2"/>
        <v>9782.9245283018863</v>
      </c>
      <c r="J15" s="5">
        <f t="shared" si="3"/>
        <v>26939141.949826062</v>
      </c>
      <c r="K15" s="4">
        <f t="shared" si="4"/>
        <v>0</v>
      </c>
      <c r="L15" s="9">
        <f t="shared" si="5"/>
        <v>0</v>
      </c>
      <c r="M15" s="5">
        <f>+SUMIFS('Todas las Cuentas'!$O:$O,'Todas las Cuentas'!$S:$S,$B$2,'Todas las Cuentas'!$C:$C,$B15,'Todas las Cuentas'!$A:$A,M$4)</f>
        <v>3526813</v>
      </c>
      <c r="N15" s="5">
        <f>+SUMIFS('Todas las Cuentas'!$O:$O,'Todas las Cuentas'!$S:$S,$B$2,'Todas las Cuentas'!$C:$C,$B15,'Todas las Cuentas'!$A:$A,N$4)</f>
        <v>0</v>
      </c>
      <c r="O15" s="5">
        <f>+SUMIFS('Todas las Cuentas'!$O:$O,'Todas las Cuentas'!$S:$S,$B$2,'Todas las Cuentas'!$C:$C,$B15,'Todas las Cuentas'!$A:$A,O$4)</f>
        <v>-2465519</v>
      </c>
      <c r="P15" s="5">
        <f t="shared" si="6"/>
        <v>0</v>
      </c>
      <c r="Q15" s="5">
        <f t="shared" si="0"/>
        <v>0</v>
      </c>
      <c r="R15" s="5">
        <f t="shared" si="0"/>
        <v>0</v>
      </c>
      <c r="S15" s="4">
        <f t="shared" si="7"/>
        <v>0</v>
      </c>
    </row>
    <row r="16" spans="2:19" x14ac:dyDescent="0.25">
      <c r="B16" s="3">
        <v>25</v>
      </c>
      <c r="C16" s="8" t="s">
        <v>235</v>
      </c>
      <c r="D16" s="5">
        <f>+SUMIFS('Todas las Cuentas'!$G:$G,'Todas las Cuentas'!$S:$S,$B$2,'Todas las Cuentas'!$C:$C,$B16,'Todas las Cuentas'!$A:$A,D$4)</f>
        <v>16615040</v>
      </c>
      <c r="E16" s="5">
        <f>+SUMIFS('Todas las Cuentas'!$G:$G,'Todas las Cuentas'!$S:$S,$B$2,'Todas las Cuentas'!$C:$C,$B16,'Todas las Cuentas'!$A:$A,E$4)</f>
        <v>0</v>
      </c>
      <c r="F16" s="5">
        <f>+SUMIFS('Todas las Cuentas'!$G:$G,'Todas las Cuentas'!$S:$S,$B$2,'Todas las Cuentas'!$C:$C,$B16,'Todas las Cuentas'!$A:$A,F$4)</f>
        <v>0</v>
      </c>
      <c r="G16" s="4">
        <f t="shared" si="1"/>
        <v>16615040</v>
      </c>
      <c r="H16" s="3">
        <v>119</v>
      </c>
      <c r="I16" s="4">
        <f t="shared" si="2"/>
        <v>139622.18487394959</v>
      </c>
      <c r="J16" s="5">
        <f t="shared" si="3"/>
        <v>30242998.981408503</v>
      </c>
      <c r="K16" s="4">
        <f t="shared" si="4"/>
        <v>0</v>
      </c>
      <c r="L16" s="9">
        <f t="shared" si="5"/>
        <v>0</v>
      </c>
      <c r="M16" s="5">
        <f>+SUMIFS('Todas las Cuentas'!$O:$O,'Todas las Cuentas'!$S:$S,$B$2,'Todas las Cuentas'!$C:$C,$B16,'Todas las Cuentas'!$A:$A,M$4)</f>
        <v>5969851.1138771707</v>
      </c>
      <c r="N16" s="5">
        <f>+SUMIFS('Todas las Cuentas'!$O:$O,'Todas las Cuentas'!$S:$S,$B$2,'Todas las Cuentas'!$C:$C,$B16,'Todas las Cuentas'!$A:$A,N$4)</f>
        <v>0</v>
      </c>
      <c r="O16" s="5">
        <f>+SUMIFS('Todas las Cuentas'!$O:$O,'Todas las Cuentas'!$S:$S,$B$2,'Todas las Cuentas'!$C:$C,$B16,'Todas las Cuentas'!$A:$A,O$4)</f>
        <v>0</v>
      </c>
      <c r="P16" s="5">
        <f t="shared" si="6"/>
        <v>0</v>
      </c>
      <c r="Q16" s="5">
        <f t="shared" si="0"/>
        <v>0</v>
      </c>
      <c r="R16" s="5">
        <f t="shared" si="0"/>
        <v>0</v>
      </c>
      <c r="S16" s="4">
        <f t="shared" si="7"/>
        <v>0</v>
      </c>
    </row>
    <row r="17" spans="2:19" x14ac:dyDescent="0.25">
      <c r="B17" s="3">
        <v>26</v>
      </c>
      <c r="C17" s="8" t="s">
        <v>236</v>
      </c>
      <c r="D17" s="5">
        <f>+SUMIFS('Todas las Cuentas'!$G:$G,'Todas las Cuentas'!$S:$S,$B$2,'Todas las Cuentas'!$C:$C,$B17,'Todas las Cuentas'!$A:$A,D$4)</f>
        <v>0</v>
      </c>
      <c r="E17" s="5">
        <f>+SUMIFS('Todas las Cuentas'!$G:$G,'Todas las Cuentas'!$S:$S,$B$2,'Todas las Cuentas'!$C:$C,$B17,'Todas las Cuentas'!$A:$A,E$4)</f>
        <v>0</v>
      </c>
      <c r="F17" s="5">
        <f>+SUMIFS('Todas las Cuentas'!$G:$G,'Todas las Cuentas'!$S:$S,$B$2,'Todas las Cuentas'!$C:$C,$B17,'Todas las Cuentas'!$A:$A,F$4)</f>
        <v>0</v>
      </c>
      <c r="G17" s="4">
        <f t="shared" si="1"/>
        <v>0</v>
      </c>
      <c r="H17" s="3">
        <v>77</v>
      </c>
      <c r="I17" s="4" t="str">
        <f t="shared" si="2"/>
        <v/>
      </c>
      <c r="J17" s="5" t="str">
        <f t="shared" si="3"/>
        <v/>
      </c>
      <c r="K17" s="4">
        <f t="shared" si="4"/>
        <v>0</v>
      </c>
      <c r="L17" s="9">
        <f t="shared" si="5"/>
        <v>0</v>
      </c>
      <c r="M17" s="5">
        <f>+SUMIFS('Todas las Cuentas'!$O:$O,'Todas las Cuentas'!$S:$S,$B$2,'Todas las Cuentas'!$C:$C,$B17,'Todas las Cuentas'!$A:$A,M$4)</f>
        <v>0</v>
      </c>
      <c r="N17" s="5">
        <f>+SUMIFS('Todas las Cuentas'!$O:$O,'Todas las Cuentas'!$S:$S,$B$2,'Todas las Cuentas'!$C:$C,$B17,'Todas las Cuentas'!$A:$A,N$4)</f>
        <v>0</v>
      </c>
      <c r="O17" s="5">
        <f>+SUMIFS('Todas las Cuentas'!$O:$O,'Todas las Cuentas'!$S:$S,$B$2,'Todas las Cuentas'!$C:$C,$B17,'Todas las Cuentas'!$A:$A,O$4)</f>
        <v>0</v>
      </c>
      <c r="P17" s="5">
        <f t="shared" si="6"/>
        <v>0</v>
      </c>
      <c r="Q17" s="5">
        <f t="shared" si="0"/>
        <v>0</v>
      </c>
      <c r="R17" s="5">
        <f t="shared" si="0"/>
        <v>0</v>
      </c>
      <c r="S17" s="4">
        <f t="shared" si="7"/>
        <v>0</v>
      </c>
    </row>
    <row r="18" spans="2:19" x14ac:dyDescent="0.25">
      <c r="B18" s="3">
        <v>28</v>
      </c>
      <c r="C18" s="8" t="s">
        <v>237</v>
      </c>
      <c r="D18" s="5">
        <f>+SUMIFS('Todas las Cuentas'!$G:$G,'Todas las Cuentas'!$S:$S,$B$2,'Todas las Cuentas'!$C:$C,$B18,'Todas las Cuentas'!$A:$A,D$4)</f>
        <v>0</v>
      </c>
      <c r="E18" s="5">
        <f>+SUMIFS('Todas las Cuentas'!$G:$G,'Todas las Cuentas'!$S:$S,$B$2,'Todas las Cuentas'!$C:$C,$B18,'Todas las Cuentas'!$A:$A,E$4)</f>
        <v>0</v>
      </c>
      <c r="F18" s="5">
        <f>+SUMIFS('Todas las Cuentas'!$G:$G,'Todas las Cuentas'!$S:$S,$B$2,'Todas las Cuentas'!$C:$C,$B18,'Todas las Cuentas'!$A:$A,F$4)</f>
        <v>0</v>
      </c>
      <c r="G18" s="4">
        <f t="shared" si="1"/>
        <v>0</v>
      </c>
      <c r="H18" s="3">
        <v>26</v>
      </c>
      <c r="I18" s="4" t="str">
        <f t="shared" si="2"/>
        <v/>
      </c>
      <c r="J18" s="5" t="str">
        <f t="shared" si="3"/>
        <v/>
      </c>
      <c r="K18" s="4">
        <f t="shared" si="4"/>
        <v>0</v>
      </c>
      <c r="L18" s="9">
        <f t="shared" si="5"/>
        <v>0</v>
      </c>
      <c r="M18" s="5">
        <f>+SUMIFS('Todas las Cuentas'!$O:$O,'Todas las Cuentas'!$S:$S,$B$2,'Todas las Cuentas'!$C:$C,$B18,'Todas las Cuentas'!$A:$A,M$4)</f>
        <v>0</v>
      </c>
      <c r="N18" s="5">
        <f>+SUMIFS('Todas las Cuentas'!$O:$O,'Todas las Cuentas'!$S:$S,$B$2,'Todas las Cuentas'!$C:$C,$B18,'Todas las Cuentas'!$A:$A,N$4)</f>
        <v>0</v>
      </c>
      <c r="O18" s="5">
        <f>+SUMIFS('Todas las Cuentas'!$O:$O,'Todas las Cuentas'!$S:$S,$B$2,'Todas las Cuentas'!$C:$C,$B18,'Todas las Cuentas'!$A:$A,O$4)</f>
        <v>0</v>
      </c>
      <c r="P18" s="5">
        <f t="shared" si="6"/>
        <v>0</v>
      </c>
      <c r="Q18" s="5">
        <f t="shared" si="0"/>
        <v>0</v>
      </c>
      <c r="R18" s="5">
        <f t="shared" si="0"/>
        <v>0</v>
      </c>
      <c r="S18" s="4">
        <f t="shared" si="7"/>
        <v>0</v>
      </c>
    </row>
    <row r="19" spans="2:19" x14ac:dyDescent="0.25">
      <c r="B19" s="3">
        <v>29</v>
      </c>
      <c r="C19" s="8" t="s">
        <v>238</v>
      </c>
      <c r="D19" s="5">
        <f>+SUMIFS('Todas las Cuentas'!$G:$G,'Todas las Cuentas'!$S:$S,$B$2,'Todas las Cuentas'!$C:$C,$B19,'Todas las Cuentas'!$A:$A,D$4)</f>
        <v>0</v>
      </c>
      <c r="E19" s="5">
        <f>+SUMIFS('Todas las Cuentas'!$G:$G,'Todas las Cuentas'!$S:$S,$B$2,'Todas las Cuentas'!$C:$C,$B19,'Todas las Cuentas'!$A:$A,E$4)</f>
        <v>0</v>
      </c>
      <c r="F19" s="5">
        <f>+SUMIFS('Todas las Cuentas'!$G:$G,'Todas las Cuentas'!$S:$S,$B$2,'Todas las Cuentas'!$C:$C,$B19,'Todas las Cuentas'!$A:$A,F$4)</f>
        <v>0</v>
      </c>
      <c r="G19" s="4">
        <f t="shared" si="1"/>
        <v>0</v>
      </c>
      <c r="H19" s="3">
        <v>52</v>
      </c>
      <c r="I19" s="4" t="str">
        <f t="shared" si="2"/>
        <v/>
      </c>
      <c r="J19" s="5" t="str">
        <f t="shared" si="3"/>
        <v/>
      </c>
      <c r="K19" s="4">
        <f t="shared" si="4"/>
        <v>0</v>
      </c>
      <c r="L19" s="9">
        <f t="shared" si="5"/>
        <v>0</v>
      </c>
      <c r="M19" s="5">
        <f>+SUMIFS('Todas las Cuentas'!$O:$O,'Todas las Cuentas'!$S:$S,$B$2,'Todas las Cuentas'!$C:$C,$B19,'Todas las Cuentas'!$A:$A,M$4)</f>
        <v>0</v>
      </c>
      <c r="N19" s="5">
        <f>+SUMIFS('Todas las Cuentas'!$O:$O,'Todas las Cuentas'!$S:$S,$B$2,'Todas las Cuentas'!$C:$C,$B19,'Todas las Cuentas'!$A:$A,N$4)</f>
        <v>0</v>
      </c>
      <c r="O19" s="5">
        <f>+SUMIFS('Todas las Cuentas'!$O:$O,'Todas las Cuentas'!$S:$S,$B$2,'Todas las Cuentas'!$C:$C,$B19,'Todas las Cuentas'!$A:$A,O$4)</f>
        <v>0</v>
      </c>
      <c r="P19" s="5">
        <f t="shared" si="6"/>
        <v>0</v>
      </c>
      <c r="Q19" s="5">
        <f t="shared" si="0"/>
        <v>0</v>
      </c>
      <c r="R19" s="5">
        <f t="shared" si="0"/>
        <v>0</v>
      </c>
      <c r="S19" s="4">
        <f t="shared" si="7"/>
        <v>0</v>
      </c>
    </row>
    <row r="20" spans="2:19" x14ac:dyDescent="0.25">
      <c r="B20" s="3">
        <v>31</v>
      </c>
      <c r="C20" s="8" t="s">
        <v>239</v>
      </c>
      <c r="D20" s="5">
        <f>+SUMIFS('Todas las Cuentas'!$G:$G,'Todas las Cuentas'!$S:$S,$B$2,'Todas las Cuentas'!$C:$C,$B20,'Todas las Cuentas'!$A:$A,D$4)</f>
        <v>0</v>
      </c>
      <c r="E20" s="5">
        <f>+SUMIFS('Todas las Cuentas'!$G:$G,'Todas las Cuentas'!$S:$S,$B$2,'Todas las Cuentas'!$C:$C,$B20,'Todas las Cuentas'!$A:$A,E$4)</f>
        <v>0</v>
      </c>
      <c r="F20" s="5">
        <f>+SUMIFS('Todas las Cuentas'!$G:$G,'Todas las Cuentas'!$S:$S,$B$2,'Todas las Cuentas'!$C:$C,$B20,'Todas las Cuentas'!$A:$A,F$4)</f>
        <v>0</v>
      </c>
      <c r="G20" s="4">
        <f t="shared" si="1"/>
        <v>0</v>
      </c>
      <c r="H20" s="3">
        <v>60</v>
      </c>
      <c r="I20" s="4" t="str">
        <f t="shared" si="2"/>
        <v/>
      </c>
      <c r="J20" s="5" t="str">
        <f t="shared" si="3"/>
        <v/>
      </c>
      <c r="K20" s="4">
        <f t="shared" si="4"/>
        <v>0</v>
      </c>
      <c r="L20" s="9">
        <f t="shared" si="5"/>
        <v>0</v>
      </c>
      <c r="M20" s="5">
        <f>+SUMIFS('Todas las Cuentas'!$O:$O,'Todas las Cuentas'!$S:$S,$B$2,'Todas las Cuentas'!$C:$C,$B20,'Todas las Cuentas'!$A:$A,M$4)</f>
        <v>0</v>
      </c>
      <c r="N20" s="5">
        <f>+SUMIFS('Todas las Cuentas'!$O:$O,'Todas las Cuentas'!$S:$S,$B$2,'Todas las Cuentas'!$C:$C,$B20,'Todas las Cuentas'!$A:$A,N$4)</f>
        <v>0</v>
      </c>
      <c r="O20" s="5">
        <f>+SUMIFS('Todas las Cuentas'!$O:$O,'Todas las Cuentas'!$S:$S,$B$2,'Todas las Cuentas'!$C:$C,$B20,'Todas las Cuentas'!$A:$A,O$4)</f>
        <v>0</v>
      </c>
      <c r="P20" s="5">
        <f t="shared" si="6"/>
        <v>0</v>
      </c>
      <c r="Q20" s="5">
        <f t="shared" si="0"/>
        <v>0</v>
      </c>
      <c r="R20" s="5">
        <f t="shared" si="0"/>
        <v>0</v>
      </c>
      <c r="S20" s="4">
        <f t="shared" si="7"/>
        <v>0</v>
      </c>
    </row>
    <row r="21" spans="2:19" x14ac:dyDescent="0.25">
      <c r="B21" s="3">
        <v>32</v>
      </c>
      <c r="C21" s="8" t="s">
        <v>240</v>
      </c>
      <c r="D21" s="5">
        <f>+SUMIFS('Todas las Cuentas'!$G:$G,'Todas las Cuentas'!$S:$S,$B$2,'Todas las Cuentas'!$C:$C,$B21,'Todas las Cuentas'!$A:$A,D$4)</f>
        <v>0</v>
      </c>
      <c r="E21" s="5">
        <f>+SUMIFS('Todas las Cuentas'!$G:$G,'Todas las Cuentas'!$S:$S,$B$2,'Todas las Cuentas'!$C:$C,$B21,'Todas las Cuentas'!$A:$A,E$4)</f>
        <v>0</v>
      </c>
      <c r="F21" s="5">
        <f>+SUMIFS('Todas las Cuentas'!$G:$G,'Todas las Cuentas'!$S:$S,$B$2,'Todas las Cuentas'!$C:$C,$B21,'Todas las Cuentas'!$A:$A,F$4)</f>
        <v>0</v>
      </c>
      <c r="G21" s="4">
        <f t="shared" si="1"/>
        <v>0</v>
      </c>
      <c r="H21" s="3">
        <v>67</v>
      </c>
      <c r="I21" s="4" t="str">
        <f t="shared" si="2"/>
        <v/>
      </c>
      <c r="J21" s="5" t="str">
        <f t="shared" si="3"/>
        <v/>
      </c>
      <c r="K21" s="4">
        <f t="shared" si="4"/>
        <v>0</v>
      </c>
      <c r="L21" s="9">
        <f t="shared" si="5"/>
        <v>0</v>
      </c>
      <c r="M21" s="5">
        <f>+SUMIFS('Todas las Cuentas'!$O:$O,'Todas las Cuentas'!$S:$S,$B$2,'Todas las Cuentas'!$C:$C,$B21,'Todas las Cuentas'!$A:$A,M$4)</f>
        <v>0</v>
      </c>
      <c r="N21" s="5">
        <f>+SUMIFS('Todas las Cuentas'!$O:$O,'Todas las Cuentas'!$S:$S,$B$2,'Todas las Cuentas'!$C:$C,$B21,'Todas las Cuentas'!$A:$A,N$4)</f>
        <v>0</v>
      </c>
      <c r="O21" s="5">
        <f>+SUMIFS('Todas las Cuentas'!$O:$O,'Todas las Cuentas'!$S:$S,$B$2,'Todas las Cuentas'!$C:$C,$B21,'Todas las Cuentas'!$A:$A,O$4)</f>
        <v>0</v>
      </c>
      <c r="P21" s="5">
        <f t="shared" si="6"/>
        <v>0</v>
      </c>
      <c r="Q21" s="5">
        <f t="shared" si="6"/>
        <v>0</v>
      </c>
      <c r="R21" s="5">
        <f t="shared" si="6"/>
        <v>0</v>
      </c>
      <c r="S21" s="4">
        <f t="shared" si="7"/>
        <v>0</v>
      </c>
    </row>
    <row r="22" spans="2:19" x14ac:dyDescent="0.25">
      <c r="B22" s="3">
        <v>33</v>
      </c>
      <c r="C22" s="8" t="s">
        <v>241</v>
      </c>
      <c r="D22" s="5">
        <f>+SUMIFS('Todas las Cuentas'!$G:$G,'Todas las Cuentas'!$S:$S,$B$2,'Todas las Cuentas'!$C:$C,$B22,'Todas las Cuentas'!$A:$A,D$4)</f>
        <v>0</v>
      </c>
      <c r="E22" s="5">
        <f>+SUMIFS('Todas las Cuentas'!$G:$G,'Todas las Cuentas'!$S:$S,$B$2,'Todas las Cuentas'!$C:$C,$B22,'Todas las Cuentas'!$A:$A,E$4)</f>
        <v>0</v>
      </c>
      <c r="F22" s="5">
        <f>+SUMIFS('Todas las Cuentas'!$G:$G,'Todas las Cuentas'!$S:$S,$B$2,'Todas las Cuentas'!$C:$C,$B22,'Todas las Cuentas'!$A:$A,F$4)</f>
        <v>0</v>
      </c>
      <c r="G22" s="4">
        <f t="shared" si="1"/>
        <v>0</v>
      </c>
      <c r="H22" s="3">
        <v>273</v>
      </c>
      <c r="I22" s="4" t="str">
        <f t="shared" si="2"/>
        <v/>
      </c>
      <c r="J22" s="5" t="str">
        <f t="shared" si="3"/>
        <v/>
      </c>
      <c r="K22" s="4">
        <f t="shared" si="4"/>
        <v>0</v>
      </c>
      <c r="L22" s="9">
        <f t="shared" si="5"/>
        <v>0</v>
      </c>
      <c r="M22" s="5">
        <f>+SUMIFS('Todas las Cuentas'!$O:$O,'Todas las Cuentas'!$S:$S,$B$2,'Todas las Cuentas'!$C:$C,$B22,'Todas las Cuentas'!$A:$A,M$4)</f>
        <v>0</v>
      </c>
      <c r="N22" s="5">
        <f>+SUMIFS('Todas las Cuentas'!$O:$O,'Todas las Cuentas'!$S:$S,$B$2,'Todas las Cuentas'!$C:$C,$B22,'Todas las Cuentas'!$A:$A,N$4)</f>
        <v>0</v>
      </c>
      <c r="O22" s="5">
        <f>+SUMIFS('Todas las Cuentas'!$O:$O,'Todas las Cuentas'!$S:$S,$B$2,'Todas las Cuentas'!$C:$C,$B22,'Todas las Cuentas'!$A:$A,O$4)</f>
        <v>0</v>
      </c>
      <c r="P22" s="5">
        <f t="shared" si="6"/>
        <v>0</v>
      </c>
      <c r="Q22" s="5">
        <f t="shared" si="6"/>
        <v>0</v>
      </c>
      <c r="R22" s="5">
        <f t="shared" si="6"/>
        <v>0</v>
      </c>
      <c r="S22" s="4">
        <f t="shared" si="7"/>
        <v>0</v>
      </c>
    </row>
    <row r="23" spans="2:19" x14ac:dyDescent="0.25">
      <c r="B23" s="3">
        <v>34</v>
      </c>
      <c r="C23" s="8" t="s">
        <v>242</v>
      </c>
      <c r="D23" s="5">
        <f>+SUMIFS('Todas las Cuentas'!$G:$G,'Todas las Cuentas'!$S:$S,$B$2,'Todas las Cuentas'!$C:$C,$B23,'Todas las Cuentas'!$A:$A,D$4)</f>
        <v>0</v>
      </c>
      <c r="E23" s="5">
        <f>+SUMIFS('Todas las Cuentas'!$G:$G,'Todas las Cuentas'!$S:$S,$B$2,'Todas las Cuentas'!$C:$C,$B23,'Todas las Cuentas'!$A:$A,E$4)</f>
        <v>0</v>
      </c>
      <c r="F23" s="5">
        <f>+SUMIFS('Todas las Cuentas'!$G:$G,'Todas las Cuentas'!$S:$S,$B$2,'Todas las Cuentas'!$C:$C,$B23,'Todas las Cuentas'!$A:$A,F$4)</f>
        <v>0</v>
      </c>
      <c r="G23" s="4">
        <f t="shared" si="1"/>
        <v>0</v>
      </c>
      <c r="H23" s="3">
        <v>104</v>
      </c>
      <c r="I23" s="4" t="str">
        <f t="shared" si="2"/>
        <v/>
      </c>
      <c r="J23" s="5" t="str">
        <f t="shared" si="3"/>
        <v/>
      </c>
      <c r="K23" s="4">
        <f t="shared" si="4"/>
        <v>0</v>
      </c>
      <c r="L23" s="9">
        <f t="shared" si="5"/>
        <v>0</v>
      </c>
      <c r="M23" s="5">
        <f>+SUMIFS('Todas las Cuentas'!$O:$O,'Todas las Cuentas'!$S:$S,$B$2,'Todas las Cuentas'!$C:$C,$B23,'Todas las Cuentas'!$A:$A,M$4)</f>
        <v>0</v>
      </c>
      <c r="N23" s="5">
        <f>+SUMIFS('Todas las Cuentas'!$O:$O,'Todas las Cuentas'!$S:$S,$B$2,'Todas las Cuentas'!$C:$C,$B23,'Todas las Cuentas'!$A:$A,N$4)</f>
        <v>0</v>
      </c>
      <c r="O23" s="5">
        <f>+SUMIFS('Todas las Cuentas'!$O:$O,'Todas las Cuentas'!$S:$S,$B$2,'Todas las Cuentas'!$C:$C,$B23,'Todas las Cuentas'!$A:$A,O$4)</f>
        <v>0</v>
      </c>
      <c r="P23" s="5">
        <f t="shared" si="6"/>
        <v>0</v>
      </c>
      <c r="Q23" s="5">
        <f t="shared" si="6"/>
        <v>0</v>
      </c>
      <c r="R23" s="5">
        <f t="shared" si="6"/>
        <v>0</v>
      </c>
      <c r="S23" s="4">
        <f t="shared" si="7"/>
        <v>0</v>
      </c>
    </row>
    <row r="24" spans="2:19" x14ac:dyDescent="0.25">
      <c r="B24" s="3">
        <v>35</v>
      </c>
      <c r="C24" s="8" t="s">
        <v>243</v>
      </c>
      <c r="D24" s="5">
        <f>+SUMIFS('Todas las Cuentas'!$G:$G,'Todas las Cuentas'!$S:$S,$B$2,'Todas las Cuentas'!$C:$C,$B24,'Todas las Cuentas'!$A:$A,D$4)</f>
        <v>0</v>
      </c>
      <c r="E24" s="5">
        <f>+SUMIFS('Todas las Cuentas'!$G:$G,'Todas las Cuentas'!$S:$S,$B$2,'Todas las Cuentas'!$C:$C,$B24,'Todas las Cuentas'!$A:$A,E$4)</f>
        <v>0</v>
      </c>
      <c r="F24" s="5">
        <f>+SUMIFS('Todas las Cuentas'!$G:$G,'Todas las Cuentas'!$S:$S,$B$2,'Todas las Cuentas'!$C:$C,$B24,'Todas las Cuentas'!$A:$A,F$4)</f>
        <v>4809102</v>
      </c>
      <c r="G24" s="4">
        <f t="shared" si="1"/>
        <v>4809102</v>
      </c>
      <c r="H24" s="3">
        <v>13</v>
      </c>
      <c r="I24" s="4">
        <f t="shared" si="2"/>
        <v>369930.92307692306</v>
      </c>
      <c r="J24" s="5">
        <f t="shared" si="3"/>
        <v>3303857.0315824416</v>
      </c>
      <c r="K24" s="4">
        <f t="shared" si="4"/>
        <v>1505244.9684175584</v>
      </c>
      <c r="L24" s="9">
        <f t="shared" si="5"/>
        <v>-0.31299917706415009</v>
      </c>
      <c r="M24" s="5">
        <f>+SUMIFS('Todas las Cuentas'!$O:$O,'Todas las Cuentas'!$S:$S,$B$2,'Todas las Cuentas'!$C:$C,$B24,'Todas las Cuentas'!$A:$A,M$4)</f>
        <v>0</v>
      </c>
      <c r="N24" s="5">
        <f>+SUMIFS('Todas las Cuentas'!$O:$O,'Todas las Cuentas'!$S:$S,$B$2,'Todas las Cuentas'!$C:$C,$B24,'Todas las Cuentas'!$A:$A,N$4)</f>
        <v>0</v>
      </c>
      <c r="O24" s="5">
        <f>+SUMIFS('Todas las Cuentas'!$O:$O,'Todas las Cuentas'!$S:$S,$B$2,'Todas las Cuentas'!$C:$C,$B24,'Todas las Cuentas'!$A:$A,O$4)</f>
        <v>0</v>
      </c>
      <c r="P24" s="5">
        <f t="shared" si="6"/>
        <v>0</v>
      </c>
      <c r="Q24" s="5">
        <f t="shared" si="6"/>
        <v>0</v>
      </c>
      <c r="R24" s="5">
        <f t="shared" si="6"/>
        <v>0</v>
      </c>
      <c r="S24" s="4">
        <f t="shared" si="7"/>
        <v>0</v>
      </c>
    </row>
    <row r="25" spans="2:19" x14ac:dyDescent="0.25">
      <c r="B25" s="3">
        <v>36</v>
      </c>
      <c r="C25" s="8" t="s">
        <v>244</v>
      </c>
      <c r="D25" s="5">
        <f>+SUMIFS('Todas las Cuentas'!$G:$G,'Todas las Cuentas'!$S:$S,$B$2,'Todas las Cuentas'!$C:$C,$B25,'Todas las Cuentas'!$A:$A,D$4)</f>
        <v>0</v>
      </c>
      <c r="E25" s="5">
        <f>+SUMIFS('Todas las Cuentas'!$G:$G,'Todas las Cuentas'!$S:$S,$B$2,'Todas las Cuentas'!$C:$C,$B25,'Todas las Cuentas'!$A:$A,E$4)</f>
        <v>0</v>
      </c>
      <c r="F25" s="5">
        <f>+SUMIFS('Todas las Cuentas'!$G:$G,'Todas las Cuentas'!$S:$S,$B$2,'Todas las Cuentas'!$C:$C,$B25,'Todas las Cuentas'!$A:$A,F$4)</f>
        <v>0</v>
      </c>
      <c r="G25" s="4">
        <f t="shared" si="1"/>
        <v>0</v>
      </c>
      <c r="H25" s="3">
        <v>94</v>
      </c>
      <c r="I25" s="4" t="str">
        <f t="shared" si="2"/>
        <v/>
      </c>
      <c r="J25" s="5" t="str">
        <f t="shared" si="3"/>
        <v/>
      </c>
      <c r="K25" s="4">
        <f t="shared" si="4"/>
        <v>0</v>
      </c>
      <c r="L25" s="9">
        <f t="shared" si="5"/>
        <v>0</v>
      </c>
      <c r="M25" s="5">
        <f>+SUMIFS('Todas las Cuentas'!$O:$O,'Todas las Cuentas'!$S:$S,$B$2,'Todas las Cuentas'!$C:$C,$B25,'Todas las Cuentas'!$A:$A,M$4)</f>
        <v>0</v>
      </c>
      <c r="N25" s="5">
        <f>+SUMIFS('Todas las Cuentas'!$O:$O,'Todas las Cuentas'!$S:$S,$B$2,'Todas las Cuentas'!$C:$C,$B25,'Todas las Cuentas'!$A:$A,N$4)</f>
        <v>0</v>
      </c>
      <c r="O25" s="5">
        <f>+SUMIFS('Todas las Cuentas'!$O:$O,'Todas las Cuentas'!$S:$S,$B$2,'Todas las Cuentas'!$C:$C,$B25,'Todas las Cuentas'!$A:$A,O$4)</f>
        <v>0</v>
      </c>
      <c r="P25" s="5">
        <f t="shared" si="6"/>
        <v>0</v>
      </c>
      <c r="Q25" s="5">
        <f t="shared" si="6"/>
        <v>0</v>
      </c>
      <c r="R25" s="5">
        <f t="shared" si="6"/>
        <v>0</v>
      </c>
      <c r="S25" s="4">
        <f t="shared" si="7"/>
        <v>0</v>
      </c>
    </row>
    <row r="26" spans="2:19" x14ac:dyDescent="0.25">
      <c r="B26" s="3">
        <v>39</v>
      </c>
      <c r="C26" s="8" t="s">
        <v>245</v>
      </c>
      <c r="D26" s="5">
        <f>+SUMIFS('Todas las Cuentas'!$G:$G,'Todas las Cuentas'!$S:$S,$B$2,'Todas las Cuentas'!$C:$C,$B26,'Todas las Cuentas'!$A:$A,D$4)</f>
        <v>1655433</v>
      </c>
      <c r="E26" s="5">
        <f>+SUMIFS('Todas las Cuentas'!$G:$G,'Todas las Cuentas'!$S:$S,$B$2,'Todas las Cuentas'!$C:$C,$B26,'Todas las Cuentas'!$A:$A,E$4)</f>
        <v>0</v>
      </c>
      <c r="F26" s="5">
        <f>+SUMIFS('Todas las Cuentas'!$G:$G,'Todas las Cuentas'!$S:$S,$B$2,'Todas las Cuentas'!$C:$C,$B26,'Todas las Cuentas'!$A:$A,F$4)</f>
        <v>0</v>
      </c>
      <c r="G26" s="4">
        <f t="shared" si="1"/>
        <v>1655433</v>
      </c>
      <c r="H26" s="3">
        <v>43</v>
      </c>
      <c r="I26" s="4">
        <f t="shared" si="2"/>
        <v>38498.441860465115</v>
      </c>
      <c r="J26" s="5">
        <f t="shared" si="3"/>
        <v>10928142.489080384</v>
      </c>
      <c r="K26" s="4">
        <f t="shared" si="4"/>
        <v>0</v>
      </c>
      <c r="L26" s="9">
        <f t="shared" si="5"/>
        <v>0</v>
      </c>
      <c r="M26" s="5">
        <f>+SUMIFS('Todas las Cuentas'!$O:$O,'Todas las Cuentas'!$S:$S,$B$2,'Todas las Cuentas'!$C:$C,$B26,'Todas las Cuentas'!$A:$A,M$4)</f>
        <v>801855</v>
      </c>
      <c r="N26" s="5">
        <f>+SUMIFS('Todas las Cuentas'!$O:$O,'Todas las Cuentas'!$S:$S,$B$2,'Todas las Cuentas'!$C:$C,$B26,'Todas las Cuentas'!$A:$A,N$4)</f>
        <v>0</v>
      </c>
      <c r="O26" s="5">
        <f>+SUMIFS('Todas las Cuentas'!$O:$O,'Todas las Cuentas'!$S:$S,$B$2,'Todas las Cuentas'!$C:$C,$B26,'Todas las Cuentas'!$A:$A,O$4)</f>
        <v>0</v>
      </c>
      <c r="P26" s="5">
        <f t="shared" si="6"/>
        <v>0</v>
      </c>
      <c r="Q26" s="5">
        <f t="shared" si="6"/>
        <v>0</v>
      </c>
      <c r="R26" s="5">
        <f t="shared" si="6"/>
        <v>0</v>
      </c>
      <c r="S26" s="4">
        <f t="shared" si="7"/>
        <v>0</v>
      </c>
    </row>
    <row r="27" spans="2:19" x14ac:dyDescent="0.25">
      <c r="B27" s="3">
        <v>40</v>
      </c>
      <c r="C27" s="8" t="s">
        <v>246</v>
      </c>
      <c r="D27" s="5">
        <f>+SUMIFS('Todas las Cuentas'!$G:$G,'Todas las Cuentas'!$S:$S,$B$2,'Todas las Cuentas'!$C:$C,$B27,'Todas las Cuentas'!$A:$A,D$4)</f>
        <v>0</v>
      </c>
      <c r="E27" s="5">
        <f>+SUMIFS('Todas las Cuentas'!$G:$G,'Todas las Cuentas'!$S:$S,$B$2,'Todas las Cuentas'!$C:$C,$B27,'Todas las Cuentas'!$A:$A,E$4)</f>
        <v>0</v>
      </c>
      <c r="F27" s="5">
        <f>+SUMIFS('Todas las Cuentas'!$G:$G,'Todas las Cuentas'!$S:$S,$B$2,'Todas las Cuentas'!$C:$C,$B27,'Todas las Cuentas'!$A:$A,F$4)</f>
        <v>0</v>
      </c>
      <c r="G27" s="4">
        <f t="shared" si="1"/>
        <v>0</v>
      </c>
      <c r="H27" s="3">
        <v>125</v>
      </c>
      <c r="I27" s="4" t="str">
        <f t="shared" si="2"/>
        <v/>
      </c>
      <c r="J27" s="5" t="str">
        <f t="shared" si="3"/>
        <v/>
      </c>
      <c r="K27" s="4">
        <f t="shared" si="4"/>
        <v>0</v>
      </c>
      <c r="L27" s="9">
        <f t="shared" si="5"/>
        <v>0</v>
      </c>
      <c r="M27" s="5">
        <f>+SUMIFS('Todas las Cuentas'!$O:$O,'Todas las Cuentas'!$S:$S,$B$2,'Todas las Cuentas'!$C:$C,$B27,'Todas las Cuentas'!$A:$A,M$4)</f>
        <v>0</v>
      </c>
      <c r="N27" s="5">
        <f>+SUMIFS('Todas las Cuentas'!$O:$O,'Todas las Cuentas'!$S:$S,$B$2,'Todas las Cuentas'!$C:$C,$B27,'Todas las Cuentas'!$A:$A,N$4)</f>
        <v>0</v>
      </c>
      <c r="O27" s="5">
        <f>+SUMIFS('Todas las Cuentas'!$O:$O,'Todas las Cuentas'!$S:$S,$B$2,'Todas las Cuentas'!$C:$C,$B27,'Todas las Cuentas'!$A:$A,O$4)</f>
        <v>0</v>
      </c>
      <c r="P27" s="5">
        <f t="shared" si="6"/>
        <v>0</v>
      </c>
      <c r="Q27" s="5">
        <f t="shared" si="6"/>
        <v>0</v>
      </c>
      <c r="R27" s="5">
        <f t="shared" si="6"/>
        <v>0</v>
      </c>
      <c r="S27" s="4">
        <f t="shared" si="7"/>
        <v>0</v>
      </c>
    </row>
    <row r="28" spans="2:19" x14ac:dyDescent="0.25">
      <c r="B28" s="14" t="s">
        <v>247</v>
      </c>
      <c r="C28" s="14"/>
      <c r="D28" s="4">
        <f>+SUM(D5:D27)</f>
        <v>187409614</v>
      </c>
      <c r="E28" s="4">
        <f>+SUM(E5:E27)</f>
        <v>0</v>
      </c>
      <c r="F28" s="4">
        <f>+SUM(F5:F27)</f>
        <v>505720735</v>
      </c>
      <c r="G28" s="4">
        <f>+SUM(G5:G27)</f>
        <v>693130349</v>
      </c>
      <c r="H28" s="2">
        <f>+SUM(H5:H27)</f>
        <v>5296</v>
      </c>
      <c r="I28" s="4">
        <f t="shared" si="2"/>
        <v>130878.0870468278</v>
      </c>
      <c r="J28" s="4"/>
      <c r="K28" s="4">
        <f>+SUM(K5:K27)</f>
        <v>298709284.30104369</v>
      </c>
      <c r="L28" s="9">
        <f t="shared" si="5"/>
        <v>-0.43095686797151583</v>
      </c>
      <c r="M28" s="4">
        <f>+SUM(M5:M27)</f>
        <v>153854406.52296808</v>
      </c>
      <c r="N28" s="4">
        <f>+SUM(N5:N27)</f>
        <v>0</v>
      </c>
      <c r="O28" s="4">
        <f>+SUM(O5:O27)</f>
        <v>379590136</v>
      </c>
      <c r="P28" s="4">
        <f>+SUM(P5:P27)</f>
        <v>-3452769.0638067089</v>
      </c>
      <c r="Q28" s="4">
        <f t="shared" ref="Q28:S28" si="8">+SUM(Q5:Q27)</f>
        <v>0</v>
      </c>
      <c r="R28" s="4">
        <f t="shared" si="8"/>
        <v>-239136481.11227322</v>
      </c>
      <c r="S28" s="4">
        <f t="shared" si="8"/>
        <v>-242589250.17607993</v>
      </c>
    </row>
    <row r="30" spans="2:19" x14ac:dyDescent="0.25">
      <c r="H30" s="7" t="s">
        <v>248</v>
      </c>
      <c r="I30" s="6">
        <f>+AVERAGE(I4:I27)*1.2</f>
        <v>254142.84858326474</v>
      </c>
    </row>
  </sheetData>
  <mergeCells count="1">
    <mergeCell ref="B28:C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Todas las Cuentas</vt:lpstr>
      <vt:lpstr>Rem</vt:lpstr>
      <vt:lpstr>OG</vt:lpstr>
      <vt:lpstr>Trabajadores</vt:lpstr>
      <vt:lpstr>VIATICOS</vt:lpstr>
      <vt:lpstr>BENEFICIOS MÉDICOS</vt:lpstr>
      <vt:lpstr>ACTIVIDADES DE ESPARCIMIENTO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 Gallardo</dc:creator>
  <cp:lastModifiedBy>LUZZI</cp:lastModifiedBy>
  <dcterms:created xsi:type="dcterms:W3CDTF">2022-08-10T21:40:27Z</dcterms:created>
  <dcterms:modified xsi:type="dcterms:W3CDTF">2022-11-10T03:18:28Z</dcterms:modified>
</cp:coreProperties>
</file>